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658" activeTab="4"/>
  </bookViews>
  <sheets>
    <sheet name="atendimentos" sheetId="1" r:id="rId1"/>
    <sheet name="internações clínicas" sheetId="2" r:id="rId2"/>
    <sheet name="Internações Pediatria" sheetId="3" r:id="rId3"/>
    <sheet name="Internações UTI" sheetId="4" r:id="rId4"/>
    <sheet name="TRAUMATO" sheetId="5" r:id="rId5"/>
    <sheet name="Municípios" sheetId="6" r:id="rId6"/>
    <sheet name="samu" sheetId="7" r:id="rId7"/>
    <sheet name="acidentes" sheetId="8" r:id="rId8"/>
    <sheet name="Atendimentos 2007 a 2012" sheetId="9" r:id="rId9"/>
    <sheet name="PIDI e SAD" sheetId="10" r:id="rId10"/>
    <sheet name="Escoltados" sheetId="11" r:id="rId11"/>
    <sheet name="Municipio de Origem" sheetId="12" r:id="rId12"/>
    <sheet name="ÓBITOS" sheetId="13" r:id="rId13"/>
    <sheet name="OFTALMOLOGIA" sheetId="14" r:id="rId14"/>
    <sheet name="OTORRINO" sheetId="15" r:id="rId15"/>
    <sheet name="COMPARATIVO INTERNAÇÕES" sheetId="16" r:id="rId16"/>
    <sheet name="Atendimentos gerais" sheetId="17" r:id="rId17"/>
  </sheets>
  <externalReferences>
    <externalReference r:id="rId20"/>
    <externalReference r:id="rId21"/>
    <externalReference r:id="rId22"/>
  </externalReferences>
  <definedNames>
    <definedName name="_xlnm.Print_Area" localSheetId="7">'acidentes'!$A$1:$T$44</definedName>
    <definedName name="_xlnm.Print_Area" localSheetId="0">'atendimentos'!$A$1:$P$38</definedName>
    <definedName name="_xlnm.Print_Area" localSheetId="8">'Atendimentos 2007 a 2012'!$A$1:$AB$19</definedName>
    <definedName name="_xlnm.Print_Area" localSheetId="10">'Escoltados'!$A$1:$Q$36</definedName>
    <definedName name="_xlnm.Print_Area" localSheetId="1">'internações clínicas'!$A$1:$I$18</definedName>
    <definedName name="_xlnm.Print_Area" localSheetId="2">'Internações Pediatria'!$A$1:$G$37</definedName>
    <definedName name="_xlnm.Print_Area" localSheetId="3">'Internações UTI'!$A$1:$H$36</definedName>
    <definedName name="_xlnm.Print_Area" localSheetId="5">'Municípios'!$A$1:$N$34</definedName>
    <definedName name="_xlnm.Print_Area" localSheetId="12">'ÓBITOS'!$A$1:$I$18</definedName>
    <definedName name="_xlnm.Print_Area" localSheetId="6">'samu'!$A$1:$N$34</definedName>
    <definedName name="_xlnm.Print_Area" localSheetId="4">'TRAUMATO'!$A$1:$F$20</definedName>
  </definedNames>
  <calcPr fullCalcOnLoad="1"/>
</workbook>
</file>

<file path=xl/sharedStrings.xml><?xml version="1.0" encoding="utf-8"?>
<sst xmlns="http://schemas.openxmlformats.org/spreadsheetml/2006/main" count="632" uniqueCount="198">
  <si>
    <t>MESES</t>
  </si>
  <si>
    <t>CLINICA</t>
  </si>
  <si>
    <t>CIRÚRGICA</t>
  </si>
  <si>
    <t>BUCO MAXILO</t>
  </si>
  <si>
    <t>PEDIATRIA</t>
  </si>
  <si>
    <t>QTE</t>
  </si>
  <si>
    <t>TOTAL</t>
  </si>
  <si>
    <t>QTDE</t>
  </si>
  <si>
    <t>MÉDIA 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</si>
  <si>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</si>
  <si>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</si>
  <si>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</si>
  <si>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</si>
  <si>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</si>
  <si>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</si>
  <si>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</si>
  <si>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</si>
  <si>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</si>
  <si>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</si>
  <si>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</si>
  <si>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</si>
  <si>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MÉDIA/MÊS</t>
  </si>
  <si>
    <t xml:space="preserve">Altas </t>
  </si>
  <si>
    <t>Entradas Clínicos</t>
  </si>
  <si>
    <t xml:space="preserve">Saidas para Internações Hospitalar </t>
  </si>
  <si>
    <t>HUSFP</t>
  </si>
  <si>
    <t>SANTA CASA</t>
  </si>
  <si>
    <t>BENEFICÊNCIA</t>
  </si>
  <si>
    <t>FAU</t>
  </si>
  <si>
    <t>BUCO</t>
  </si>
  <si>
    <t>CIRURGIA</t>
  </si>
  <si>
    <t>GINECO</t>
  </si>
  <si>
    <t>média/dia</t>
  </si>
  <si>
    <t>TIPO</t>
  </si>
  <si>
    <t>MOTO</t>
  </si>
  <si>
    <t>CARRO</t>
  </si>
  <si>
    <t>BICICLETA</t>
  </si>
  <si>
    <t>ATROPELADO</t>
  </si>
  <si>
    <t>QUEDAS</t>
  </si>
  <si>
    <t>ARMA BRANCA</t>
  </si>
  <si>
    <t>ARMA DE FOGO</t>
  </si>
  <si>
    <t>OUTROS</t>
  </si>
  <si>
    <t>MÊS</t>
  </si>
  <si>
    <t>QTD</t>
  </si>
  <si>
    <t>MÉDIA MÊS</t>
  </si>
  <si>
    <t>% mês</t>
  </si>
  <si>
    <t>%</t>
  </si>
  <si>
    <t>TRAUMATO</t>
  </si>
  <si>
    <t>Transferidos</t>
  </si>
  <si>
    <t>HUSFP  49 LEITOS</t>
  </si>
  <si>
    <t>SANTA CASA  80 LEITOS</t>
  </si>
  <si>
    <t>BENEFICÊNCIA  60 LEITOS</t>
  </si>
  <si>
    <t>FAU       30 LEITOS</t>
  </si>
  <si>
    <t>ALTAS</t>
  </si>
  <si>
    <t>ANO</t>
  </si>
  <si>
    <t>QUANTIDADE</t>
  </si>
  <si>
    <t>OBSERVAÇÃO</t>
  </si>
  <si>
    <t>A fonte dos dados de 2007 a 2009 são dos relatórios existentes nos arquivos do pronto socorro das outras gestões. Os mesmos foram distribuidos para a SMS e CMSPel. A fonte dos dados de 2010 são do sistema de gestão (SIGH) do HUSFP.</t>
  </si>
  <si>
    <t>2007 SMS</t>
  </si>
  <si>
    <t>2008 UFPEL</t>
  </si>
  <si>
    <t>2009 UFPEL</t>
  </si>
  <si>
    <t>2010 UCPEL</t>
  </si>
  <si>
    <t>SMS</t>
  </si>
  <si>
    <t>UFPEL</t>
  </si>
  <si>
    <t>UCPEL</t>
  </si>
  <si>
    <t xml:space="preserve">HUSFP </t>
  </si>
  <si>
    <t xml:space="preserve">SANTA CASA  </t>
  </si>
  <si>
    <t xml:space="preserve">FAU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</si>
  <si>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</si>
  <si>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</si>
  <si>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</si>
  <si>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</si>
  <si>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</si>
  <si>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</si>
  <si>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</si>
  <si>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</si>
  <si>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</si>
  <si>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</si>
  <si>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</si>
  <si>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</si>
  <si>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Alegrete</t>
  </si>
  <si>
    <t>Amaral Ferrador</t>
  </si>
  <si>
    <t>Arroio do Padre</t>
  </si>
  <si>
    <t>Arroio Grande</t>
  </si>
  <si>
    <t>Bagé</t>
  </si>
  <si>
    <t>Camaquã</t>
  </si>
  <si>
    <t>Canguçú</t>
  </si>
  <si>
    <t>Capão do Leão</t>
  </si>
  <si>
    <t>Cerrito</t>
  </si>
  <si>
    <t>Cristal</t>
  </si>
  <si>
    <t>Dom Pedrito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</si>
  <si>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</si>
  <si>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</si>
  <si>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</si>
  <si>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</si>
  <si>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</si>
  <si>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</si>
  <si>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</si>
  <si>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</si>
  <si>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</si>
  <si>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Vitória do Palmar</t>
  </si>
  <si>
    <t>Santana da Boa Vista</t>
  </si>
  <si>
    <t>São Lourenço do Sul</t>
  </si>
  <si>
    <t>Turuçú</t>
  </si>
  <si>
    <t xml:space="preserve">Outros </t>
  </si>
  <si>
    <t>Demais municípios</t>
  </si>
  <si>
    <t>Total</t>
  </si>
  <si>
    <t>Represent. municípios</t>
  </si>
  <si>
    <t xml:space="preserve">Saídas para Internações Hospitalar </t>
  </si>
  <si>
    <t>UCTI</t>
  </si>
  <si>
    <t>AC TRABALHO</t>
  </si>
  <si>
    <t>BENE</t>
  </si>
  <si>
    <t>OUTROS HOSPITAIS</t>
  </si>
  <si>
    <t>2011 SMS</t>
  </si>
  <si>
    <t>DEMANDA DE ATENDIMENTOS NO PRONTO SOCORRO DE PELOTAS - 2007 a 2011</t>
  </si>
  <si>
    <t>PA PED (08 AS 20)</t>
  </si>
  <si>
    <t>PA CLINICO</t>
  </si>
  <si>
    <t>PA PED</t>
  </si>
  <si>
    <t>PACIENTES ESCOLTADOS PARA REALIZAÇÃO DE EXAME DE CORPO DELITO</t>
  </si>
  <si>
    <t>BRIGADA MILITAR</t>
  </si>
  <si>
    <t>SUSEPE</t>
  </si>
  <si>
    <t>POLÍCIA CIVIL</t>
  </si>
  <si>
    <t>GUARDA MUNICIPAL</t>
  </si>
  <si>
    <t>Brigada Militar</t>
  </si>
  <si>
    <t>Susepe</t>
  </si>
  <si>
    <t>Polícia Civil</t>
  </si>
  <si>
    <t>Outros</t>
  </si>
  <si>
    <t>Guarda Municipal</t>
  </si>
  <si>
    <t>ÓBITOS PSP</t>
  </si>
  <si>
    <t>CLÍNICA</t>
  </si>
  <si>
    <t xml:space="preserve">PA CLÍNICO </t>
  </si>
  <si>
    <t>moto</t>
  </si>
  <si>
    <t>carro</t>
  </si>
  <si>
    <t>bicicleta</t>
  </si>
  <si>
    <t>atropelado</t>
  </si>
  <si>
    <t>quedas</t>
  </si>
  <si>
    <t>arma branca</t>
  </si>
  <si>
    <t>arma fogo</t>
  </si>
  <si>
    <t>AC trabalho</t>
  </si>
  <si>
    <t>outros</t>
  </si>
  <si>
    <t>FAU                       30 LEITOS</t>
  </si>
  <si>
    <t>SANTA CASA        80 LEITOS</t>
  </si>
  <si>
    <t>TOTAL INTERNAÇÕES</t>
  </si>
  <si>
    <t>Estatísticas de Atendimentos 2012</t>
  </si>
  <si>
    <t>Ano 2012</t>
  </si>
  <si>
    <t>DEMONSTRATIVO DA DEMANDA POR INTERNAÇÃO PEDIÁTRICA DO PRONTO SOCORRO - 2012</t>
  </si>
  <si>
    <t>Municípios Atendidos no Pronto Socorro de Pelotas - 2012</t>
  </si>
  <si>
    <t>ENTRADA DE PACIENTES PELO SAMU - 2012</t>
  </si>
  <si>
    <t>DEMONSTRATIVO DA DEMANDA POR INTERNAÇÃO HOSPITALAR DO PRONTO SOCORRO - 2012</t>
  </si>
  <si>
    <t>2012 SMS</t>
  </si>
  <si>
    <t>TOTAL ALTAS do PS para CASA</t>
  </si>
  <si>
    <t>SAD</t>
  </si>
  <si>
    <t>POLICIA RODOVIARIA</t>
  </si>
  <si>
    <t>DEMONSTRATIVO DA DEMANDA POR INTERNAÇÃO EM UTI DO PRONTO SOCORRO - 2012</t>
  </si>
  <si>
    <t xml:space="preserve">Municípios </t>
  </si>
  <si>
    <t>% ESPECIALIDADE.</t>
  </si>
  <si>
    <t>ATENDIMENTOS DE PACIENTES VÍTIMA DE TRAUMA 2012</t>
  </si>
  <si>
    <t>DEMONSTRATIVO DE ENCAMINHAMENTO PARA  INTERNAÇÃO 2012</t>
  </si>
  <si>
    <t>COMPARATIVO DAS INTERNAÇÕES HOSPITALARES DO PRONTO SOCORRO - 2010/2011/2012</t>
  </si>
  <si>
    <t>MUNICIPIOS</t>
  </si>
  <si>
    <t>Pacientes Referenciados para Terminar o Tratamento  no seu Município de Origem de 2012</t>
  </si>
  <si>
    <t>PIDI ONCO</t>
  </si>
  <si>
    <t>ALTAS DO PS PARA CASA</t>
  </si>
  <si>
    <t>TOTAL DE SAÍDAS</t>
  </si>
  <si>
    <t>ENTRADAS CLÍNICAS</t>
  </si>
  <si>
    <t>CLINICA MÉDICA</t>
  </si>
  <si>
    <t>Tranferências para Traumatologia</t>
  </si>
  <si>
    <t xml:space="preserve"> DEMANDA DE  ENCAMINHAMENTO DO PRONTO SOCORRO PARA O SERVIÇO DE TRAUMATOLOGIA DA SANTA CASA - 2012</t>
  </si>
  <si>
    <t>CIRURGIA GERAL</t>
  </si>
  <si>
    <t>escoltados 241</t>
  </si>
  <si>
    <t xml:space="preserve"> </t>
  </si>
  <si>
    <t>OUTRAS
LOCALIDADES</t>
  </si>
  <si>
    <t>ESCOLTADOS</t>
  </si>
  <si>
    <t>Clinico</t>
  </si>
  <si>
    <t>ECOSUL</t>
  </si>
  <si>
    <t>BENEFECIÊNCIA</t>
  </si>
  <si>
    <t>PARTICULAR</t>
  </si>
  <si>
    <t>Total /mês</t>
  </si>
  <si>
    <t>Média / dia</t>
  </si>
  <si>
    <t>CUSTO PSP/ANO</t>
  </si>
  <si>
    <t>CUSTO PSP/MÊS</t>
  </si>
  <si>
    <t>ATENDIMENTOS OFTALMOLOGIA DE URGÊNCIA - PSP 2012</t>
  </si>
  <si>
    <t>DR. EUGENIO</t>
  </si>
  <si>
    <t>DRA. OTAVIO</t>
  </si>
  <si>
    <t>DRA. CLARISSE</t>
  </si>
  <si>
    <t>DRA. LAURA</t>
  </si>
  <si>
    <t>MARCOS MORAES</t>
  </si>
  <si>
    <t>ATENDIMENTOS OTORRINO DE URGÊNCIA - 2012</t>
  </si>
  <si>
    <t>HOSPITAL 
DIA</t>
  </si>
  <si>
    <t>INTERNADO</t>
  </si>
  <si>
    <t>AMBULATORIAL</t>
  </si>
  <si>
    <t>CONVÊNIO</t>
  </si>
  <si>
    <t>ATENDIMENTO</t>
  </si>
  <si>
    <t>Média/Mês</t>
  </si>
  <si>
    <t>Média/Dia</t>
  </si>
  <si>
    <t xml:space="preserve">    </t>
  </si>
  <si>
    <t>Pacientes encaminhados ao CENTRO CIRURGICO (BLOCO HUSFP)</t>
  </si>
  <si>
    <t>Média Dia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</si>
</sst>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0.0"/>
    <numFmt numFmtId="174" formatCode="_(* #,##0_);_(* \(#,##0\);_(* &quot;-&quot;??_);_(@_)"/>
    <numFmt numFmtId="175" formatCode="0.0%"/>
    <numFmt numFmtId="176" formatCode="[$-416]dddd\,\ d&quot; de &quot;mmmm&quot; de &quot;yyyy"/>
    <numFmt numFmtId="177" formatCode="_(* #,##0.0_);_(* \(#,##0.0\);_(* &quot;-&quot;??_);_(@_)"/>
    <numFmt numFmtId="178" formatCode="0.00000"/>
    <numFmt numFmtId="179" formatCode="0.0000"/>
    <numFmt numFmtId="180" formatCode="0.000"/>
    <numFmt numFmtId="181" formatCode="0.000000"/>
    <numFmt numFmtId="182" formatCode="0.0000000"/>
    <numFmt numFmtId="183" formatCode="_(* #,##0.0000000_);_(* \(#,##0.0000000\);_(* &quot;-&quot;??_);_(@_)"/>
    <numFmt numFmtId="184" formatCode="0_);\(0\)"/>
    <numFmt numFmtId="185" formatCode="#,##0.0"/>
    <numFmt numFmtId="186" formatCode="_(* #,##0.0_);_(* \(#,##0.0\);_(* &quot;-&quot;?_);_(@_)"/>
    <numFmt numFmtId="187" formatCode="_(* #,##0.000_);_(* \(#,##0.000\);_(* &quot;-&quot;??_);_(@_)"/>
    <numFmt numFmtId="188" formatCode="0.00000000"/>
    <numFmt numFmtId="189" formatCode="#,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7.1"/>
      <color indexed="8"/>
      <name val="Calibri"/>
      <family val="0"/>
    </font>
    <font>
      <sz val="12"/>
      <color indexed="8"/>
      <name val="Cambri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4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8"/>
      <name val="Calibri"/>
      <family val="0"/>
    </font>
    <font>
      <sz val="2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u val="single"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9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9" fontId="1" fillId="0" borderId="0" xfId="52" applyFont="1" applyAlignment="1">
      <alignment/>
    </xf>
    <xf numFmtId="0" fontId="0" fillId="0" borderId="0" xfId="0" applyBorder="1" applyAlignment="1">
      <alignment/>
    </xf>
    <xf numFmtId="174" fontId="3" fillId="0" borderId="0" xfId="58" applyNumberFormat="1" applyFont="1" applyBorder="1" applyAlignment="1">
      <alignment horizontal="center" vertical="distributed" wrapText="1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4" fontId="1" fillId="0" borderId="0" xfId="58" applyNumberFormat="1" applyFont="1" applyFill="1" applyBorder="1" applyAlignment="1">
      <alignment horizontal="center"/>
    </xf>
    <xf numFmtId="184" fontId="1" fillId="0" borderId="0" xfId="5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1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Border="1" applyAlignment="1">
      <alignment horizontal="center" vertical="distributed" wrapText="1"/>
    </xf>
    <xf numFmtId="174" fontId="3" fillId="0" borderId="0" xfId="58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Alignment="1">
      <alignment/>
    </xf>
    <xf numFmtId="3" fontId="10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distributed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74" fontId="1" fillId="0" borderId="11" xfId="58" applyNumberFormat="1" applyFont="1" applyFill="1" applyBorder="1" applyAlignment="1">
      <alignment horizontal="center"/>
    </xf>
    <xf numFmtId="174" fontId="1" fillId="0" borderId="18" xfId="58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74" fontId="1" fillId="0" borderId="14" xfId="58" applyNumberFormat="1" applyFont="1" applyFill="1" applyBorder="1" applyAlignment="1">
      <alignment horizontal="center"/>
    </xf>
    <xf numFmtId="174" fontId="1" fillId="0" borderId="13" xfId="58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9" fontId="10" fillId="33" borderId="10" xfId="52" applyFont="1" applyFill="1" applyBorder="1" applyAlignment="1">
      <alignment/>
    </xf>
    <xf numFmtId="9" fontId="10" fillId="33" borderId="10" xfId="70" applyNumberFormat="1" applyFont="1" applyFill="1" applyBorder="1" applyAlignment="1">
      <alignment/>
    </xf>
    <xf numFmtId="9" fontId="10" fillId="33" borderId="10" xfId="52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distributed" wrapText="1"/>
    </xf>
    <xf numFmtId="0" fontId="0" fillId="0" borderId="10" xfId="0" applyFont="1" applyFill="1" applyBorder="1" applyAlignment="1">
      <alignment horizontal="center" vertical="distributed"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distributed" wrapText="1"/>
    </xf>
    <xf numFmtId="0" fontId="0" fillId="0" borderId="12" xfId="0" applyFont="1" applyFill="1" applyBorder="1" applyAlignment="1">
      <alignment horizontal="center" vertical="distributed" wrapText="1"/>
    </xf>
    <xf numFmtId="0" fontId="0" fillId="0" borderId="12" xfId="0" applyFont="1" applyFill="1" applyBorder="1" applyAlignment="1">
      <alignment horizontal="center" wrapText="1"/>
    </xf>
    <xf numFmtId="10" fontId="1" fillId="0" borderId="10" xfId="52" applyNumberFormat="1" applyFont="1" applyFill="1" applyBorder="1" applyAlignment="1">
      <alignment/>
    </xf>
    <xf numFmtId="175" fontId="1" fillId="0" borderId="10" xfId="52" applyNumberFormat="1" applyFont="1" applyFill="1" applyBorder="1" applyAlignment="1">
      <alignment/>
    </xf>
    <xf numFmtId="0" fontId="16" fillId="33" borderId="24" xfId="0" applyFont="1" applyFill="1" applyBorder="1" applyAlignment="1">
      <alignment horizontal="center" vertical="distributed" wrapText="1"/>
    </xf>
    <xf numFmtId="0" fontId="16" fillId="33" borderId="18" xfId="0" applyFont="1" applyFill="1" applyBorder="1" applyAlignment="1">
      <alignment horizontal="center" vertical="distributed" wrapText="1"/>
    </xf>
    <xf numFmtId="0" fontId="16" fillId="33" borderId="10" xfId="0" applyFont="1" applyFill="1" applyBorder="1" applyAlignment="1">
      <alignment horizontal="center" vertical="distributed" wrapText="1"/>
    </xf>
    <xf numFmtId="0" fontId="1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distributed" wrapText="1"/>
    </xf>
    <xf numFmtId="9" fontId="1" fillId="33" borderId="10" xfId="52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 horizontal="center" vertical="distributed" wrapText="1"/>
    </xf>
    <xf numFmtId="0" fontId="0" fillId="33" borderId="10" xfId="0" applyFill="1" applyBorder="1" applyAlignment="1">
      <alignment horizontal="center" vertical="distributed" wrapText="1"/>
    </xf>
    <xf numFmtId="9" fontId="1" fillId="33" borderId="10" xfId="52" applyNumberFormat="1" applyFont="1" applyFill="1" applyBorder="1" applyAlignment="1">
      <alignment horizontal="center" vertical="distributed" wrapText="1"/>
    </xf>
    <xf numFmtId="0" fontId="3" fillId="34" borderId="24" xfId="0" applyFont="1" applyFill="1" applyBorder="1" applyAlignment="1">
      <alignment horizontal="center" vertical="distributed" wrapText="1"/>
    </xf>
    <xf numFmtId="0" fontId="16" fillId="34" borderId="24" xfId="0" applyFont="1" applyFill="1" applyBorder="1" applyAlignment="1">
      <alignment horizontal="center" vertical="distributed" wrapText="1"/>
    </xf>
    <xf numFmtId="0" fontId="3" fillId="34" borderId="18" xfId="0" applyFont="1" applyFill="1" applyBorder="1" applyAlignment="1">
      <alignment horizontal="center" vertical="distributed" wrapText="1"/>
    </xf>
    <xf numFmtId="0" fontId="3" fillId="34" borderId="10" xfId="0" applyFont="1" applyFill="1" applyBorder="1" applyAlignment="1">
      <alignment horizontal="center" vertical="distributed" wrapText="1"/>
    </xf>
    <xf numFmtId="9" fontId="3" fillId="34" borderId="10" xfId="52" applyNumberFormat="1" applyFont="1" applyFill="1" applyBorder="1" applyAlignment="1">
      <alignment horizontal="center" vertical="distributed" wrapText="1"/>
    </xf>
    <xf numFmtId="9" fontId="1" fillId="34" borderId="10" xfId="52" applyNumberFormat="1" applyFont="1" applyFill="1" applyBorder="1" applyAlignment="1">
      <alignment horizontal="center" vertical="distributed" wrapText="1"/>
    </xf>
    <xf numFmtId="9" fontId="0" fillId="34" borderId="10" xfId="0" applyNumberForma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73" fontId="0" fillId="0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33" borderId="26" xfId="50" applyFont="1" applyFill="1" applyBorder="1" applyAlignment="1">
      <alignment horizontal="center"/>
      <protection/>
    </xf>
    <xf numFmtId="0" fontId="7" fillId="33" borderId="27" xfId="50" applyFont="1" applyFill="1" applyBorder="1" applyAlignment="1">
      <alignment horizontal="center"/>
      <protection/>
    </xf>
    <xf numFmtId="0" fontId="7" fillId="33" borderId="28" xfId="50" applyFont="1" applyFill="1" applyBorder="1" applyAlignment="1">
      <alignment horizontal="center"/>
      <protection/>
    </xf>
    <xf numFmtId="0" fontId="7" fillId="33" borderId="29" xfId="50" applyFont="1" applyFill="1" applyBorder="1" applyAlignment="1">
      <alignment horizontal="center"/>
      <protection/>
    </xf>
    <xf numFmtId="0" fontId="3" fillId="33" borderId="2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2" fontId="16" fillId="33" borderId="30" xfId="0" applyNumberFormat="1" applyFont="1" applyFill="1" applyBorder="1" applyAlignment="1">
      <alignment horizontal="center" vertical="distributed" wrapText="1"/>
    </xf>
    <xf numFmtId="0" fontId="2" fillId="33" borderId="15" xfId="0" applyFont="1" applyFill="1" applyBorder="1" applyAlignment="1">
      <alignment horizontal="center"/>
    </xf>
    <xf numFmtId="173" fontId="0" fillId="33" borderId="19" xfId="0" applyNumberFormat="1" applyFill="1" applyBorder="1" applyAlignment="1">
      <alignment horizontal="center"/>
    </xf>
    <xf numFmtId="2" fontId="16" fillId="33" borderId="31" xfId="0" applyNumberFormat="1" applyFont="1" applyFill="1" applyBorder="1" applyAlignment="1">
      <alignment horizontal="center" vertical="distributed" wrapText="1"/>
    </xf>
    <xf numFmtId="0" fontId="3" fillId="33" borderId="32" xfId="0" applyFont="1" applyFill="1" applyBorder="1" applyAlignment="1">
      <alignment vertical="distributed" wrapText="1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0" fillId="36" borderId="26" xfId="50" applyFont="1" applyFill="1" applyBorder="1" applyAlignment="1">
      <alignment horizontal="center" vertical="center"/>
      <protection/>
    </xf>
    <xf numFmtId="0" fontId="20" fillId="33" borderId="27" xfId="50" applyFont="1" applyFill="1" applyBorder="1" applyAlignment="1">
      <alignment horizontal="center" vertical="center"/>
      <protection/>
    </xf>
    <xf numFmtId="0" fontId="20" fillId="33" borderId="28" xfId="50" applyFont="1" applyFill="1" applyBorder="1" applyAlignment="1">
      <alignment horizontal="center" vertical="center"/>
      <protection/>
    </xf>
    <xf numFmtId="0" fontId="20" fillId="36" borderId="27" xfId="50" applyFont="1" applyFill="1" applyBorder="1" applyAlignment="1">
      <alignment horizontal="center" vertical="center"/>
      <protection/>
    </xf>
    <xf numFmtId="0" fontId="20" fillId="35" borderId="27" xfId="50" applyFont="1" applyFill="1" applyBorder="1" applyAlignment="1">
      <alignment horizontal="center" vertical="center"/>
      <protection/>
    </xf>
    <xf numFmtId="173" fontId="20" fillId="33" borderId="28" xfId="50" applyNumberFormat="1" applyFont="1" applyFill="1" applyBorder="1" applyAlignment="1">
      <alignment horizontal="center" vertical="center"/>
      <protection/>
    </xf>
    <xf numFmtId="3" fontId="20" fillId="33" borderId="27" xfId="50" applyNumberFormat="1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2" fontId="3" fillId="33" borderId="35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10" fontId="3" fillId="33" borderId="37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33" borderId="21" xfId="0" applyFont="1" applyFill="1" applyBorder="1" applyAlignment="1">
      <alignment vertical="center"/>
    </xf>
    <xf numFmtId="1" fontId="16" fillId="33" borderId="33" xfId="0" applyNumberFormat="1" applyFont="1" applyFill="1" applyBorder="1" applyAlignment="1">
      <alignment horizontal="center" vertical="center"/>
    </xf>
    <xf numFmtId="2" fontId="16" fillId="33" borderId="2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174" fontId="1" fillId="0" borderId="38" xfId="58" applyNumberFormat="1" applyFont="1" applyFill="1" applyBorder="1" applyAlignment="1">
      <alignment horizontal="center"/>
    </xf>
    <xf numFmtId="174" fontId="1" fillId="0" borderId="19" xfId="58" applyNumberFormat="1" applyFont="1" applyFill="1" applyBorder="1" applyAlignment="1">
      <alignment horizontal="center"/>
    </xf>
    <xf numFmtId="174" fontId="3" fillId="0" borderId="10" xfId="58" applyNumberFormat="1" applyFont="1" applyFill="1" applyBorder="1" applyAlignment="1">
      <alignment/>
    </xf>
    <xf numFmtId="174" fontId="3" fillId="0" borderId="13" xfId="58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74" fontId="3" fillId="0" borderId="38" xfId="58" applyNumberFormat="1" applyFont="1" applyFill="1" applyBorder="1" applyAlignment="1">
      <alignment horizontal="center" vertical="distributed" wrapText="1"/>
    </xf>
    <xf numFmtId="0" fontId="0" fillId="0" borderId="39" xfId="0" applyFont="1" applyFill="1" applyBorder="1" applyAlignment="1">
      <alignment/>
    </xf>
    <xf numFmtId="174" fontId="3" fillId="0" borderId="14" xfId="58" applyNumberFormat="1" applyFont="1" applyFill="1" applyBorder="1" applyAlignment="1">
      <alignment horizontal="center" vertical="distributed" wrapText="1"/>
    </xf>
    <xf numFmtId="174" fontId="3" fillId="0" borderId="19" xfId="58" applyNumberFormat="1" applyFont="1" applyFill="1" applyBorder="1" applyAlignment="1">
      <alignment horizontal="center" vertical="distributed" wrapText="1"/>
    </xf>
    <xf numFmtId="174" fontId="3" fillId="0" borderId="13" xfId="58" applyNumberFormat="1" applyFont="1" applyFill="1" applyBorder="1" applyAlignment="1">
      <alignment horizontal="center" vertical="distributed" wrapText="1"/>
    </xf>
    <xf numFmtId="1" fontId="3" fillId="0" borderId="36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74" fontId="3" fillId="0" borderId="36" xfId="58" applyNumberFormat="1" applyFont="1" applyFill="1" applyBorder="1" applyAlignment="1">
      <alignment horizontal="center" vertical="distributed" wrapText="1"/>
    </xf>
    <xf numFmtId="174" fontId="3" fillId="0" borderId="42" xfId="58" applyNumberFormat="1" applyFont="1" applyFill="1" applyBorder="1" applyAlignment="1">
      <alignment horizontal="center" vertical="distributed" wrapText="1"/>
    </xf>
    <xf numFmtId="174" fontId="3" fillId="0" borderId="10" xfId="58" applyNumberFormat="1" applyFont="1" applyFill="1" applyBorder="1" applyAlignment="1">
      <alignment vertical="distributed" wrapText="1"/>
    </xf>
    <xf numFmtId="174" fontId="3" fillId="0" borderId="13" xfId="58" applyNumberFormat="1" applyFont="1" applyFill="1" applyBorder="1" applyAlignment="1">
      <alignment vertical="distributed" wrapText="1"/>
    </xf>
    <xf numFmtId="0" fontId="3" fillId="0" borderId="43" xfId="0" applyFont="1" applyFill="1" applyBorder="1" applyAlignment="1">
      <alignment horizontal="center" vertical="distributed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4" fontId="3" fillId="0" borderId="14" xfId="58" applyNumberFormat="1" applyFont="1" applyFill="1" applyBorder="1" applyAlignment="1">
      <alignment horizontal="center" vertical="center"/>
    </xf>
    <xf numFmtId="174" fontId="1" fillId="0" borderId="19" xfId="58" applyNumberFormat="1" applyFont="1" applyFill="1" applyBorder="1" applyAlignment="1">
      <alignment horizontal="center" vertical="center"/>
    </xf>
    <xf numFmtId="174" fontId="3" fillId="0" borderId="25" xfId="58" applyNumberFormat="1" applyFont="1" applyFill="1" applyBorder="1" applyAlignment="1">
      <alignment horizontal="center" vertical="center"/>
    </xf>
    <xf numFmtId="174" fontId="3" fillId="33" borderId="14" xfId="58" applyNumberFormat="1" applyFont="1" applyFill="1" applyBorder="1" applyAlignment="1">
      <alignment horizontal="center" vertical="center"/>
    </xf>
    <xf numFmtId="174" fontId="3" fillId="33" borderId="10" xfId="58" applyNumberFormat="1" applyFont="1" applyFill="1" applyBorder="1" applyAlignment="1">
      <alignment horizontal="center" vertical="center"/>
    </xf>
    <xf numFmtId="175" fontId="3" fillId="33" borderId="19" xfId="52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174" fontId="3" fillId="0" borderId="14" xfId="58" applyNumberFormat="1" applyFont="1" applyFill="1" applyBorder="1" applyAlignment="1">
      <alignment vertical="center"/>
    </xf>
    <xf numFmtId="175" fontId="3" fillId="33" borderId="19" xfId="52" applyNumberFormat="1" applyFont="1" applyFill="1" applyBorder="1" applyAlignment="1">
      <alignment horizontal="center" vertical="center"/>
    </xf>
    <xf numFmtId="17" fontId="3" fillId="0" borderId="48" xfId="0" applyNumberFormat="1" applyFont="1" applyFill="1" applyBorder="1" applyAlignment="1">
      <alignment horizontal="left" vertical="center"/>
    </xf>
    <xf numFmtId="174" fontId="1" fillId="0" borderId="19" xfId="58" applyNumberFormat="1" applyFont="1" applyFill="1" applyBorder="1" applyAlignment="1">
      <alignment horizontal="center" vertical="center"/>
    </xf>
    <xf numFmtId="174" fontId="3" fillId="0" borderId="14" xfId="58" applyNumberFormat="1" applyFont="1" applyFill="1" applyBorder="1" applyAlignment="1">
      <alignment horizontal="center" vertical="center"/>
    </xf>
    <xf numFmtId="174" fontId="3" fillId="0" borderId="19" xfId="58" applyNumberFormat="1" applyFont="1" applyFill="1" applyBorder="1" applyAlignment="1">
      <alignment horizontal="center" vertical="center"/>
    </xf>
    <xf numFmtId="174" fontId="3" fillId="33" borderId="14" xfId="58" applyNumberFormat="1" applyFont="1" applyFill="1" applyBorder="1" applyAlignment="1">
      <alignment horizontal="center" vertical="center"/>
    </xf>
    <xf numFmtId="174" fontId="3" fillId="33" borderId="10" xfId="58" applyNumberFormat="1" applyFont="1" applyFill="1" applyBorder="1" applyAlignment="1">
      <alignment horizontal="center" vertical="center"/>
    </xf>
    <xf numFmtId="174" fontId="3" fillId="0" borderId="14" xfId="58" applyNumberFormat="1" applyFont="1" applyFill="1" applyBorder="1" applyAlignment="1">
      <alignment vertical="center" wrapText="1"/>
    </xf>
    <xf numFmtId="174" fontId="3" fillId="0" borderId="20" xfId="58" applyNumberFormat="1" applyFont="1" applyFill="1" applyBorder="1" applyAlignment="1">
      <alignment vertical="center" wrapText="1"/>
    </xf>
    <xf numFmtId="174" fontId="3" fillId="0" borderId="14" xfId="58" applyNumberFormat="1" applyFont="1" applyFill="1" applyBorder="1" applyAlignment="1">
      <alignment horizontal="center" vertical="center" wrapText="1"/>
    </xf>
    <xf numFmtId="174" fontId="3" fillId="0" borderId="20" xfId="58" applyNumberFormat="1" applyFont="1" applyFill="1" applyBorder="1" applyAlignment="1">
      <alignment horizontal="center" vertical="center" wrapText="1"/>
    </xf>
    <xf numFmtId="174" fontId="3" fillId="33" borderId="14" xfId="58" applyNumberFormat="1" applyFont="1" applyFill="1" applyBorder="1" applyAlignment="1">
      <alignment horizontal="center" vertical="center" wrapText="1"/>
    </xf>
    <xf numFmtId="174" fontId="3" fillId="33" borderId="10" xfId="58" applyNumberFormat="1" applyFont="1" applyFill="1" applyBorder="1" applyAlignment="1">
      <alignment horizontal="center" vertical="center" wrapText="1"/>
    </xf>
    <xf numFmtId="9" fontId="3" fillId="33" borderId="19" xfId="58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/>
    </xf>
    <xf numFmtId="174" fontId="3" fillId="0" borderId="36" xfId="58" applyNumberFormat="1" applyFont="1" applyFill="1" applyBorder="1" applyAlignment="1">
      <alignment vertical="center" wrapText="1"/>
    </xf>
    <xf numFmtId="174" fontId="3" fillId="0" borderId="36" xfId="58" applyNumberFormat="1" applyFont="1" applyFill="1" applyBorder="1" applyAlignment="1">
      <alignment horizontal="center" vertical="center" wrapText="1"/>
    </xf>
    <xf numFmtId="174" fontId="3" fillId="33" borderId="36" xfId="58" applyNumberFormat="1" applyFont="1" applyFill="1" applyBorder="1" applyAlignment="1">
      <alignment horizontal="center" vertical="center" wrapText="1"/>
    </xf>
    <xf numFmtId="174" fontId="17" fillId="33" borderId="50" xfId="58" applyNumberFormat="1" applyFont="1" applyFill="1" applyBorder="1" applyAlignment="1">
      <alignment horizontal="center" vertical="center" wrapText="1"/>
    </xf>
    <xf numFmtId="175" fontId="3" fillId="33" borderId="40" xfId="52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distributed" wrapText="1"/>
    </xf>
    <xf numFmtId="0" fontId="3" fillId="33" borderId="10" xfId="0" applyFont="1" applyFill="1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2" fontId="16" fillId="33" borderId="50" xfId="0" applyNumberFormat="1" applyFont="1" applyFill="1" applyBorder="1" applyAlignment="1">
      <alignment horizontal="center" vertical="center"/>
    </xf>
    <xf numFmtId="2" fontId="16" fillId="33" borderId="40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74" fontId="3" fillId="0" borderId="14" xfId="58" applyNumberFormat="1" applyFont="1" applyFill="1" applyBorder="1" applyAlignment="1">
      <alignment vertical="center"/>
    </xf>
    <xf numFmtId="174" fontId="3" fillId="0" borderId="14" xfId="58" applyNumberFormat="1" applyFont="1" applyFill="1" applyBorder="1" applyAlignment="1">
      <alignment horizontal="center" vertical="center"/>
    </xf>
    <xf numFmtId="174" fontId="1" fillId="0" borderId="19" xfId="58" applyNumberFormat="1" applyFont="1" applyFill="1" applyBorder="1" applyAlignment="1">
      <alignment horizontal="center" vertical="center"/>
    </xf>
    <xf numFmtId="174" fontId="3" fillId="0" borderId="25" xfId="58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4" fontId="3" fillId="0" borderId="14" xfId="58" applyNumberFormat="1" applyFont="1" applyFill="1" applyBorder="1" applyAlignment="1">
      <alignment vertical="center"/>
    </xf>
    <xf numFmtId="174" fontId="1" fillId="0" borderId="19" xfId="58" applyNumberFormat="1" applyFont="1" applyFill="1" applyBorder="1" applyAlignment="1">
      <alignment horizontal="center" vertical="center"/>
    </xf>
    <xf numFmtId="174" fontId="3" fillId="0" borderId="14" xfId="58" applyNumberFormat="1" applyFont="1" applyFill="1" applyBorder="1" applyAlignment="1">
      <alignment horizontal="center" vertical="center"/>
    </xf>
    <xf numFmtId="174" fontId="3" fillId="0" borderId="25" xfId="58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distributed" wrapText="1"/>
    </xf>
    <xf numFmtId="0" fontId="65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2" fontId="3" fillId="37" borderId="10" xfId="0" applyNumberFormat="1" applyFont="1" applyFill="1" applyBorder="1" applyAlignment="1">
      <alignment horizontal="center"/>
    </xf>
    <xf numFmtId="1" fontId="6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38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wrapText="1"/>
    </xf>
    <xf numFmtId="3" fontId="3" fillId="0" borderId="38" xfId="0" applyNumberFormat="1" applyFon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174" fontId="59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74" fontId="5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174" fontId="3" fillId="37" borderId="14" xfId="58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174" fontId="3" fillId="37" borderId="19" xfId="58" applyNumberFormat="1" applyFont="1" applyFill="1" applyBorder="1" applyAlignment="1">
      <alignment/>
    </xf>
    <xf numFmtId="174" fontId="3" fillId="37" borderId="25" xfId="58" applyNumberFormat="1" applyFont="1" applyFill="1" applyBorder="1" applyAlignment="1">
      <alignment horizontal="center" vertical="distributed" wrapText="1"/>
    </xf>
    <xf numFmtId="174" fontId="3" fillId="37" borderId="19" xfId="58" applyNumberFormat="1" applyFont="1" applyFill="1" applyBorder="1" applyAlignment="1">
      <alignment horizontal="center" vertical="distributed" wrapText="1"/>
    </xf>
    <xf numFmtId="174" fontId="3" fillId="37" borderId="36" xfId="58" applyNumberFormat="1" applyFont="1" applyFill="1" applyBorder="1" applyAlignment="1">
      <alignment vertical="distributed" wrapText="1"/>
    </xf>
    <xf numFmtId="174" fontId="3" fillId="37" borderId="40" xfId="58" applyNumberFormat="1" applyFont="1" applyFill="1" applyBorder="1" applyAlignment="1">
      <alignment vertical="distributed" wrapText="1"/>
    </xf>
    <xf numFmtId="0" fontId="2" fillId="0" borderId="38" xfId="0" applyFont="1" applyFill="1" applyBorder="1" applyAlignment="1">
      <alignment horizontal="center" vertical="center"/>
    </xf>
    <xf numFmtId="0" fontId="22" fillId="36" borderId="27" xfId="50" applyFont="1" applyFill="1" applyBorder="1" applyAlignment="1">
      <alignment horizontal="center" vertical="center"/>
      <protection/>
    </xf>
    <xf numFmtId="0" fontId="22" fillId="36" borderId="28" xfId="50" applyFont="1" applyFill="1" applyBorder="1" applyAlignment="1">
      <alignment horizontal="center" vertical="center"/>
      <protection/>
    </xf>
    <xf numFmtId="0" fontId="22" fillId="36" borderId="29" xfId="50" applyFont="1" applyFill="1" applyBorder="1" applyAlignment="1">
      <alignment horizontal="center" vertical="center"/>
      <protection/>
    </xf>
    <xf numFmtId="0" fontId="22" fillId="36" borderId="35" xfId="50" applyFont="1" applyFill="1" applyBorder="1" applyAlignment="1">
      <alignment horizontal="center" vertical="center"/>
      <protection/>
    </xf>
    <xf numFmtId="0" fontId="2" fillId="0" borderId="47" xfId="0" applyFont="1" applyBorder="1" applyAlignment="1">
      <alignment vertical="center"/>
    </xf>
    <xf numFmtId="1" fontId="21" fillId="36" borderId="28" xfId="50" applyNumberFormat="1" applyFont="1" applyFill="1" applyBorder="1" applyAlignment="1">
      <alignment horizontal="center" vertical="center"/>
      <protection/>
    </xf>
    <xf numFmtId="173" fontId="21" fillId="36" borderId="28" xfId="50" applyNumberFormat="1" applyFont="1" applyFill="1" applyBorder="1" applyAlignment="1">
      <alignment horizontal="center" vertical="center"/>
      <protection/>
    </xf>
    <xf numFmtId="173" fontId="21" fillId="36" borderId="29" xfId="50" applyNumberFormat="1" applyFont="1" applyFill="1" applyBorder="1" applyAlignment="1">
      <alignment horizontal="center" vertical="center"/>
      <protection/>
    </xf>
    <xf numFmtId="0" fontId="22" fillId="36" borderId="10" xfId="50" applyNumberFormat="1" applyFont="1" applyFill="1" applyBorder="1" applyAlignment="1">
      <alignment horizontal="center" vertical="center"/>
      <protection/>
    </xf>
    <xf numFmtId="173" fontId="21" fillId="36" borderId="10" xfId="50" applyNumberFormat="1" applyFont="1" applyFill="1" applyBorder="1" applyAlignment="1">
      <alignment horizontal="center" vertical="center"/>
      <protection/>
    </xf>
    <xf numFmtId="0" fontId="2" fillId="0" borderId="48" xfId="0" applyFont="1" applyBorder="1" applyAlignment="1">
      <alignment vertical="center"/>
    </xf>
    <xf numFmtId="1" fontId="22" fillId="36" borderId="10" xfId="50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1" fontId="21" fillId="0" borderId="28" xfId="50" applyNumberFormat="1" applyFont="1" applyFill="1" applyBorder="1" applyAlignment="1">
      <alignment horizontal="center" vertical="center"/>
      <protection/>
    </xf>
    <xf numFmtId="173" fontId="21" fillId="0" borderId="28" xfId="50" applyNumberFormat="1" applyFont="1" applyFill="1" applyBorder="1" applyAlignment="1">
      <alignment horizontal="center" vertical="center"/>
      <protection/>
    </xf>
    <xf numFmtId="173" fontId="21" fillId="0" borderId="29" xfId="50" applyNumberFormat="1" applyFont="1" applyFill="1" applyBorder="1" applyAlignment="1">
      <alignment horizontal="center" vertical="center"/>
      <protection/>
    </xf>
    <xf numFmtId="1" fontId="22" fillId="0" borderId="10" xfId="50" applyNumberFormat="1" applyFont="1" applyFill="1" applyBorder="1" applyAlignment="1">
      <alignment horizontal="center" vertical="center"/>
      <protection/>
    </xf>
    <xf numFmtId="173" fontId="21" fillId="0" borderId="10" xfId="50" applyNumberFormat="1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" fontId="22" fillId="36" borderId="10" xfId="50" applyNumberFormat="1" applyFont="1" applyFill="1" applyBorder="1" applyAlignment="1">
      <alignment horizontal="center" vertical="center"/>
      <protection/>
    </xf>
    <xf numFmtId="3" fontId="2" fillId="0" borderId="38" xfId="0" applyNumberFormat="1" applyFont="1" applyFill="1" applyBorder="1" applyAlignment="1">
      <alignment horizontal="center" vertical="center"/>
    </xf>
    <xf numFmtId="1" fontId="22" fillId="36" borderId="28" xfId="50" applyNumberFormat="1" applyFont="1" applyFill="1" applyBorder="1" applyAlignment="1">
      <alignment horizontal="center" vertical="center"/>
      <protection/>
    </xf>
    <xf numFmtId="0" fontId="2" fillId="36" borderId="32" xfId="0" applyFont="1" applyFill="1" applyBorder="1" applyAlignment="1">
      <alignment vertical="center" wrapText="1"/>
    </xf>
    <xf numFmtId="1" fontId="2" fillId="36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6" borderId="52" xfId="0" applyFont="1" applyFill="1" applyBorder="1" applyAlignment="1">
      <alignment horizontal="center" vertical="center"/>
    </xf>
    <xf numFmtId="9" fontId="2" fillId="0" borderId="21" xfId="52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9" fontId="2" fillId="0" borderId="33" xfId="52" applyFont="1" applyBorder="1" applyAlignment="1">
      <alignment horizontal="center" vertical="center"/>
    </xf>
    <xf numFmtId="9" fontId="2" fillId="0" borderId="53" xfId="52" applyFont="1" applyBorder="1" applyAlignment="1">
      <alignment horizontal="center" vertical="center"/>
    </xf>
    <xf numFmtId="9" fontId="2" fillId="0" borderId="54" xfId="52" applyFont="1" applyBorder="1" applyAlignment="1">
      <alignment horizontal="center" vertical="center"/>
    </xf>
    <xf numFmtId="9" fontId="2" fillId="0" borderId="34" xfId="52" applyFont="1" applyBorder="1" applyAlignment="1">
      <alignment horizontal="center" vertical="center"/>
    </xf>
    <xf numFmtId="9" fontId="2" fillId="0" borderId="40" xfId="52" applyFont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173" fontId="14" fillId="36" borderId="28" xfId="50" applyNumberFormat="1" applyFont="1" applyFill="1" applyBorder="1" applyAlignment="1">
      <alignment horizontal="center" vertical="center"/>
      <protection/>
    </xf>
    <xf numFmtId="173" fontId="14" fillId="35" borderId="28" xfId="50" applyNumberFormat="1" applyFont="1" applyFill="1" applyBorder="1" applyAlignment="1">
      <alignment horizontal="center" vertical="center"/>
      <protection/>
    </xf>
    <xf numFmtId="0" fontId="3" fillId="0" borderId="48" xfId="0" applyFont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39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9" fontId="3" fillId="33" borderId="33" xfId="52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vertical="center"/>
    </xf>
    <xf numFmtId="9" fontId="3" fillId="33" borderId="34" xfId="52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vertical="center"/>
    </xf>
    <xf numFmtId="174" fontId="20" fillId="0" borderId="19" xfId="58" applyNumberFormat="1" applyFont="1" applyFill="1" applyBorder="1" applyAlignment="1">
      <alignment horizontal="center" vertical="center"/>
    </xf>
    <xf numFmtId="174" fontId="20" fillId="33" borderId="14" xfId="58" applyNumberFormat="1" applyFont="1" applyFill="1" applyBorder="1" applyAlignment="1">
      <alignment horizontal="center" vertical="center"/>
    </xf>
    <xf numFmtId="174" fontId="20" fillId="33" borderId="10" xfId="58" applyNumberFormat="1" applyFont="1" applyFill="1" applyBorder="1" applyAlignment="1">
      <alignment horizontal="center" vertical="center"/>
    </xf>
    <xf numFmtId="175" fontId="20" fillId="33" borderId="19" xfId="5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174" fontId="20" fillId="0" borderId="14" xfId="58" applyNumberFormat="1" applyFont="1" applyFill="1" applyBorder="1" applyAlignment="1">
      <alignment vertical="center"/>
    </xf>
    <xf numFmtId="174" fontId="20" fillId="0" borderId="14" xfId="58" applyNumberFormat="1" applyFont="1" applyFill="1" applyBorder="1" applyAlignment="1">
      <alignment horizontal="center" vertical="center"/>
    </xf>
    <xf numFmtId="174" fontId="20" fillId="0" borderId="25" xfId="58" applyNumberFormat="1" applyFont="1" applyFill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1" fillId="33" borderId="33" xfId="0" applyNumberFormat="1" applyFont="1" applyFill="1" applyBorder="1" applyAlignment="1">
      <alignment horizontal="center"/>
    </xf>
    <xf numFmtId="4" fontId="11" fillId="33" borderId="22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66" fillId="0" borderId="10" xfId="0" applyNumberFormat="1" applyFont="1" applyFill="1" applyBorder="1" applyAlignment="1">
      <alignment horizontal="center"/>
    </xf>
    <xf numFmtId="2" fontId="11" fillId="33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21" fillId="36" borderId="29" xfId="50" applyNumberFormat="1" applyFont="1" applyFill="1" applyBorder="1" applyAlignment="1">
      <alignment horizontal="center" vertical="center"/>
      <protection/>
    </xf>
    <xf numFmtId="2" fontId="21" fillId="0" borderId="29" xfId="50" applyNumberFormat="1" applyFont="1" applyFill="1" applyBorder="1" applyAlignment="1">
      <alignment horizontal="center" vertical="center"/>
      <protection/>
    </xf>
    <xf numFmtId="1" fontId="2" fillId="36" borderId="38" xfId="0" applyNumberFormat="1" applyFont="1" applyFill="1" applyBorder="1" applyAlignment="1">
      <alignment horizontal="center" vertical="center" wrapText="1"/>
    </xf>
    <xf numFmtId="9" fontId="2" fillId="0" borderId="56" xfId="52" applyFont="1" applyBorder="1" applyAlignment="1">
      <alignment horizontal="center" vertical="center"/>
    </xf>
    <xf numFmtId="9" fontId="2" fillId="0" borderId="10" xfId="52" applyFont="1" applyBorder="1" applyAlignment="1">
      <alignment horizontal="center" vertical="center"/>
    </xf>
    <xf numFmtId="0" fontId="0" fillId="0" borderId="0" xfId="0" applyAlignment="1">
      <alignment/>
    </xf>
    <xf numFmtId="0" fontId="2" fillId="36" borderId="14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4" fontId="14" fillId="0" borderId="19" xfId="58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38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37" borderId="10" xfId="0" applyFont="1" applyFill="1" applyBorder="1" applyAlignment="1">
      <alignment/>
    </xf>
    <xf numFmtId="0" fontId="65" fillId="37" borderId="10" xfId="0" applyFont="1" applyFill="1" applyBorder="1" applyAlignment="1">
      <alignment horizontal="center"/>
    </xf>
    <xf numFmtId="2" fontId="65" fillId="37" borderId="1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65" fillId="0" borderId="22" xfId="0" applyFont="1" applyBorder="1" applyAlignment="1">
      <alignment/>
    </xf>
    <xf numFmtId="0" fontId="65" fillId="0" borderId="57" xfId="0" applyFont="1" applyBorder="1" applyAlignment="1">
      <alignment/>
    </xf>
    <xf numFmtId="0" fontId="65" fillId="37" borderId="1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 wrapText="1"/>
    </xf>
    <xf numFmtId="0" fontId="17" fillId="39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1" fillId="37" borderId="10" xfId="0" applyNumberFormat="1" applyFont="1" applyFill="1" applyBorder="1" applyAlignment="1">
      <alignment horizontal="center"/>
    </xf>
    <xf numFmtId="1" fontId="68" fillId="0" borderId="12" xfId="0" applyNumberFormat="1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1" fontId="11" fillId="40" borderId="10" xfId="0" applyNumberFormat="1" applyFont="1" applyFill="1" applyBorder="1" applyAlignment="1">
      <alignment horizontal="center"/>
    </xf>
    <xf numFmtId="3" fontId="11" fillId="40" borderId="10" xfId="0" applyNumberFormat="1" applyFont="1" applyFill="1" applyBorder="1" applyAlignment="1">
      <alignment horizontal="center"/>
    </xf>
    <xf numFmtId="173" fontId="11" fillId="4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3" fontId="14" fillId="0" borderId="28" xfId="50" applyNumberFormat="1" applyFont="1" applyFill="1" applyBorder="1" applyAlignment="1">
      <alignment horizontal="center" vertical="center"/>
      <protection/>
    </xf>
    <xf numFmtId="173" fontId="65" fillId="37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10" xfId="0" applyNumberFormat="1" applyBorder="1" applyAlignment="1">
      <alignment horizontal="center"/>
    </xf>
    <xf numFmtId="0" fontId="65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2" fontId="1" fillId="41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2" fillId="36" borderId="58" xfId="50" applyFont="1" applyFill="1" applyBorder="1" applyAlignment="1">
      <alignment horizontal="center" vertical="center"/>
      <protection/>
    </xf>
    <xf numFmtId="0" fontId="22" fillId="36" borderId="22" xfId="50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3" fillId="37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65" fillId="0" borderId="10" xfId="0" applyNumberFormat="1" applyFont="1" applyBorder="1" applyAlignment="1">
      <alignment horizontal="center"/>
    </xf>
    <xf numFmtId="3" fontId="65" fillId="0" borderId="22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41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7" fillId="33" borderId="58" xfId="50" applyFont="1" applyFill="1" applyBorder="1" applyAlignment="1">
      <alignment horizontal="center"/>
      <protection/>
    </xf>
    <xf numFmtId="1" fontId="3" fillId="0" borderId="25" xfId="0" applyNumberFormat="1" applyFont="1" applyFill="1" applyBorder="1" applyAlignment="1">
      <alignment horizontal="center"/>
    </xf>
    <xf numFmtId="3" fontId="2" fillId="33" borderId="3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distributed" wrapText="1"/>
    </xf>
    <xf numFmtId="9" fontId="3" fillId="33" borderId="59" xfId="52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42" borderId="10" xfId="0" applyNumberFormat="1" applyFill="1" applyBorder="1" applyAlignment="1">
      <alignment horizontal="center"/>
    </xf>
    <xf numFmtId="3" fontId="11" fillId="33" borderId="33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3" fillId="35" borderId="6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distributed" wrapText="1"/>
    </xf>
    <xf numFmtId="0" fontId="23" fillId="0" borderId="56" xfId="0" applyFont="1" applyBorder="1" applyAlignment="1">
      <alignment horizontal="center" vertical="distributed" wrapText="1"/>
    </xf>
    <xf numFmtId="0" fontId="3" fillId="35" borderId="2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39" borderId="0" xfId="0" applyFont="1" applyFill="1" applyBorder="1" applyAlignment="1">
      <alignment horizontal="center" vertical="distributed" wrapText="1"/>
    </xf>
    <xf numFmtId="0" fontId="6" fillId="0" borderId="52" xfId="50" applyFont="1" applyFill="1" applyBorder="1" applyAlignment="1">
      <alignment horizontal="center" vertical="distributed" wrapText="1"/>
      <protection/>
    </xf>
    <xf numFmtId="0" fontId="6" fillId="0" borderId="65" xfId="50" applyFont="1" applyFill="1" applyBorder="1" applyAlignment="1">
      <alignment horizontal="center" vertical="distributed" wrapText="1"/>
      <protection/>
    </xf>
    <xf numFmtId="0" fontId="6" fillId="0" borderId="66" xfId="50" applyFont="1" applyFill="1" applyBorder="1" applyAlignment="1">
      <alignment horizontal="center" vertical="distributed" wrapText="1"/>
      <protection/>
    </xf>
    <xf numFmtId="0" fontId="7" fillId="33" borderId="26" xfId="50" applyFont="1" applyFill="1" applyBorder="1" applyAlignment="1">
      <alignment horizontal="center"/>
      <protection/>
    </xf>
    <xf numFmtId="0" fontId="7" fillId="33" borderId="17" xfId="50" applyFont="1" applyFill="1" applyBorder="1" applyAlignment="1">
      <alignment horizontal="center"/>
      <protection/>
    </xf>
    <xf numFmtId="0" fontId="7" fillId="33" borderId="70" xfId="50" applyFont="1" applyFill="1" applyBorder="1" applyAlignment="1">
      <alignment horizontal="center"/>
      <protection/>
    </xf>
    <xf numFmtId="9" fontId="3" fillId="33" borderId="42" xfId="52" applyFont="1" applyFill="1" applyBorder="1" applyAlignment="1">
      <alignment horizontal="center"/>
    </xf>
    <xf numFmtId="9" fontId="3" fillId="33" borderId="37" xfId="52" applyFont="1" applyFill="1" applyBorder="1" applyAlignment="1">
      <alignment horizontal="center"/>
    </xf>
    <xf numFmtId="0" fontId="8" fillId="0" borderId="60" xfId="0" applyFont="1" applyBorder="1" applyAlignment="1">
      <alignment horizontal="center" vertical="distributed" wrapText="1"/>
    </xf>
    <xf numFmtId="0" fontId="8" fillId="0" borderId="71" xfId="0" applyFont="1" applyBorder="1" applyAlignment="1">
      <alignment horizontal="center" vertical="distributed" wrapText="1"/>
    </xf>
    <xf numFmtId="0" fontId="8" fillId="0" borderId="61" xfId="0" applyFont="1" applyBorder="1" applyAlignment="1">
      <alignment horizontal="center" vertical="distributed" wrapText="1"/>
    </xf>
    <xf numFmtId="0" fontId="8" fillId="0" borderId="72" xfId="0" applyFont="1" applyBorder="1" applyAlignment="1">
      <alignment horizontal="center" vertical="distributed" wrapText="1"/>
    </xf>
    <xf numFmtId="0" fontId="8" fillId="0" borderId="56" xfId="0" applyFont="1" applyBorder="1" applyAlignment="1">
      <alignment horizontal="center" vertical="distributed" wrapText="1"/>
    </xf>
    <xf numFmtId="0" fontId="8" fillId="0" borderId="73" xfId="0" applyFont="1" applyBorder="1" applyAlignment="1">
      <alignment horizontal="center" vertical="distributed" wrapText="1"/>
    </xf>
    <xf numFmtId="0" fontId="3" fillId="0" borderId="55" xfId="0" applyFont="1" applyFill="1" applyBorder="1" applyAlignment="1">
      <alignment horizontal="center" vertical="distributed" wrapText="1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55" xfId="0" applyBorder="1" applyAlignment="1">
      <alignment/>
    </xf>
    <xf numFmtId="0" fontId="0" fillId="0" borderId="72" xfId="0" applyBorder="1" applyAlignment="1">
      <alignment/>
    </xf>
    <xf numFmtId="0" fontId="0" fillId="0" borderId="56" xfId="0" applyBorder="1" applyAlignment="1">
      <alignment/>
    </xf>
    <xf numFmtId="0" fontId="0" fillId="0" borderId="73" xfId="0" applyBorder="1" applyAlignment="1">
      <alignment/>
    </xf>
    <xf numFmtId="0" fontId="9" fillId="0" borderId="60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9" fontId="1" fillId="0" borderId="74" xfId="52" applyFont="1" applyBorder="1" applyAlignment="1">
      <alignment horizontal="center"/>
    </xf>
    <xf numFmtId="9" fontId="1" fillId="0" borderId="41" xfId="52" applyFont="1" applyBorder="1" applyAlignment="1">
      <alignment horizontal="center"/>
    </xf>
    <xf numFmtId="9" fontId="1" fillId="0" borderId="75" xfId="52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 vertical="distributed" wrapText="1"/>
    </xf>
    <xf numFmtId="0" fontId="8" fillId="0" borderId="61" xfId="0" applyFont="1" applyFill="1" applyBorder="1" applyAlignment="1">
      <alignment horizontal="center" vertical="distributed" wrapText="1"/>
    </xf>
    <xf numFmtId="0" fontId="8" fillId="0" borderId="52" xfId="0" applyFont="1" applyFill="1" applyBorder="1" applyAlignment="1">
      <alignment horizontal="center" vertical="distributed" wrapText="1"/>
    </xf>
    <xf numFmtId="0" fontId="8" fillId="0" borderId="66" xfId="0" applyFont="1" applyFill="1" applyBorder="1" applyAlignment="1">
      <alignment horizontal="center" vertical="distributed" wrapText="1"/>
    </xf>
    <xf numFmtId="0" fontId="8" fillId="0" borderId="71" xfId="0" applyFont="1" applyFill="1" applyBorder="1" applyAlignment="1">
      <alignment horizontal="center" vertical="distributed" wrapText="1"/>
    </xf>
    <xf numFmtId="0" fontId="8" fillId="37" borderId="60" xfId="0" applyFont="1" applyFill="1" applyBorder="1" applyAlignment="1">
      <alignment horizontal="center" vertical="distributed" wrapText="1"/>
    </xf>
    <xf numFmtId="0" fontId="8" fillId="37" borderId="61" xfId="0" applyFont="1" applyFill="1" applyBorder="1" applyAlignment="1">
      <alignment horizontal="center" vertical="distributed" wrapText="1"/>
    </xf>
    <xf numFmtId="0" fontId="8" fillId="0" borderId="7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6" fillId="35" borderId="31" xfId="50" applyFont="1" applyFill="1" applyBorder="1" applyAlignment="1">
      <alignment horizontal="center" vertical="distributed" wrapText="1"/>
      <protection/>
    </xf>
    <xf numFmtId="0" fontId="6" fillId="35" borderId="68" xfId="50" applyFont="1" applyFill="1" applyBorder="1" applyAlignment="1">
      <alignment horizontal="center" vertical="distributed" wrapText="1"/>
      <protection/>
    </xf>
    <xf numFmtId="0" fontId="22" fillId="33" borderId="60" xfId="50" applyFont="1" applyFill="1" applyBorder="1" applyAlignment="1">
      <alignment horizontal="center" vertical="center" wrapText="1"/>
      <protection/>
    </xf>
    <xf numFmtId="0" fontId="22" fillId="33" borderId="72" xfId="50" applyFont="1" applyFill="1" applyBorder="1" applyAlignment="1">
      <alignment horizontal="center" vertical="center" wrapText="1"/>
      <protection/>
    </xf>
    <xf numFmtId="0" fontId="22" fillId="33" borderId="61" xfId="50" applyFont="1" applyFill="1" applyBorder="1" applyAlignment="1">
      <alignment horizontal="center" vertical="center"/>
      <protection/>
    </xf>
    <xf numFmtId="0" fontId="22" fillId="33" borderId="78" xfId="50" applyFont="1" applyFill="1" applyBorder="1" applyAlignment="1">
      <alignment horizontal="center" vertical="center"/>
      <protection/>
    </xf>
    <xf numFmtId="0" fontId="22" fillId="33" borderId="10" xfId="50" applyFont="1" applyFill="1" applyBorder="1" applyAlignment="1">
      <alignment horizontal="center" vertical="center"/>
      <protection/>
    </xf>
    <xf numFmtId="0" fontId="22" fillId="33" borderId="10" xfId="50" applyFont="1" applyFill="1" applyBorder="1" applyAlignment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0" fillId="35" borderId="52" xfId="50" applyFont="1" applyFill="1" applyBorder="1" applyAlignment="1">
      <alignment horizontal="center" vertical="distributed" wrapText="1"/>
      <protection/>
    </xf>
    <xf numFmtId="0" fontId="20" fillId="35" borderId="65" xfId="50" applyFont="1" applyFill="1" applyBorder="1" applyAlignment="1">
      <alignment horizontal="center" vertical="distributed" wrapText="1"/>
      <protection/>
    </xf>
    <xf numFmtId="0" fontId="20" fillId="35" borderId="66" xfId="50" applyFont="1" applyFill="1" applyBorder="1" applyAlignment="1">
      <alignment horizontal="center" vertical="distributed" wrapText="1"/>
      <protection/>
    </xf>
    <xf numFmtId="0" fontId="20" fillId="33" borderId="26" xfId="50" applyFont="1" applyFill="1" applyBorder="1" applyAlignment="1">
      <alignment horizontal="center" vertical="center"/>
      <protection/>
    </xf>
    <xf numFmtId="0" fontId="20" fillId="33" borderId="17" xfId="50" applyFont="1" applyFill="1" applyBorder="1" applyAlignment="1">
      <alignment horizontal="center" vertical="center"/>
      <protection/>
    </xf>
    <xf numFmtId="0" fontId="69" fillId="37" borderId="77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0" fontId="69" fillId="43" borderId="77" xfId="0" applyFont="1" applyFill="1" applyBorder="1" applyAlignment="1">
      <alignment horizontal="center" vertical="center"/>
    </xf>
    <xf numFmtId="0" fontId="69" fillId="43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2" fontId="3" fillId="34" borderId="31" xfId="0" applyNumberFormat="1" applyFont="1" applyFill="1" applyBorder="1" applyAlignment="1">
      <alignment horizontal="center" vertical="center" wrapText="1"/>
    </xf>
    <xf numFmtId="2" fontId="3" fillId="34" borderId="68" xfId="0" applyNumberFormat="1" applyFont="1" applyFill="1" applyBorder="1" applyAlignment="1">
      <alignment horizontal="center" vertical="center" wrapText="1"/>
    </xf>
    <xf numFmtId="2" fontId="3" fillId="34" borderId="51" xfId="0" applyNumberFormat="1" applyFont="1" applyFill="1" applyBorder="1" applyAlignment="1">
      <alignment horizontal="center" vertical="center" wrapText="1"/>
    </xf>
    <xf numFmtId="2" fontId="3" fillId="34" borderId="29" xfId="0" applyNumberFormat="1" applyFont="1" applyFill="1" applyBorder="1" applyAlignment="1">
      <alignment horizontal="center" vertical="center" wrapText="1"/>
    </xf>
    <xf numFmtId="2" fontId="3" fillId="34" borderId="69" xfId="0" applyNumberFormat="1" applyFont="1" applyFill="1" applyBorder="1" applyAlignment="1">
      <alignment horizontal="center" vertical="center" wrapText="1"/>
    </xf>
    <xf numFmtId="2" fontId="3" fillId="34" borderId="35" xfId="0" applyNumberFormat="1" applyFont="1" applyFill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Porcentagem 3" xfId="54"/>
    <cellStyle name="Porcentagem 4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ATENDIMENTOS PSP 2012</a:t>
            </a:r>
          </a:p>
        </c:rich>
      </c:tx>
      <c:layout>
        <c:manualLayout>
          <c:xMode val="factor"/>
          <c:yMode val="factor"/>
          <c:x val="-0.003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5"/>
          <c:y val="0.24525"/>
          <c:w val="0.385"/>
          <c:h val="0.63325"/>
        </c:manualLayout>
      </c:layout>
      <c:pieChart>
        <c:varyColors val="1"/>
        <c:ser>
          <c:idx val="0"/>
          <c:order val="0"/>
          <c:spPr>
            <a:solidFill>
              <a:srgbClr val="B83D68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24D1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DA3D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BA78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atendimentos!$D$21:$I$21</c:f>
              <c:strCache/>
            </c:strRef>
          </c:cat>
          <c:val>
            <c:numRef>
              <c:f>atendimentos!$D$22:$I$22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Atendimento Oftalmologia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8"/>
          <c:w val="0.82925"/>
          <c:h val="0.66825"/>
        </c:manualLayout>
      </c:layout>
      <c:pie3DChart>
        <c:varyColors val="1"/>
        <c:ser>
          <c:idx val="0"/>
          <c:order val="0"/>
          <c:spPr>
            <a:solidFill>
              <a:srgbClr val="FA8D3D"/>
            </a:solidFill>
            <a:ln w="3175">
              <a:solidFill>
                <a:srgbClr val="9933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DD7C35"/>
              </a:solidFill>
              <a:ln w="3175">
                <a:solidFill>
                  <a:srgbClr val="993300"/>
                </a:solidFill>
              </a:ln>
            </c:spPr>
          </c:dPt>
          <c:dPt>
            <c:idx val="1"/>
            <c:spPr>
              <a:solidFill>
                <a:srgbClr val="FBB08D"/>
              </a:solidFill>
              <a:ln w="3175">
                <a:solidFill>
                  <a:srgbClr val="9933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Beneficência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Particular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35%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OFTALMOLOGIA!$B$15:$C$15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INTERNAÇÕES CLÍNICAS</a:t>
            </a:r>
          </a:p>
        </c:rich>
      </c:tx>
      <c:layout>
        <c:manualLayout>
          <c:xMode val="factor"/>
          <c:yMode val="factor"/>
          <c:x val="0.058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75"/>
          <c:y val="0.37025"/>
          <c:w val="0.28"/>
          <c:h val="0.37475"/>
        </c:manualLayout>
      </c:layout>
      <c:pieChart>
        <c:varyColors val="1"/>
        <c:ser>
          <c:idx val="0"/>
          <c:order val="0"/>
          <c:spPr>
            <a:solidFill>
              <a:srgbClr val="B83D68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6C3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B63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'internações clínicas'!$C$24:$F$24</c:f>
              <c:strCache/>
            </c:strRef>
          </c:cat>
          <c:val>
            <c:numRef>
              <c:f>'internações clínicas'!$C$25:$F$25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Transferidos e Altas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5"/>
          <c:y val="0.207"/>
          <c:w val="0.43225"/>
          <c:h val="0.69525"/>
        </c:manualLayout>
      </c:layout>
      <c:pieChart>
        <c:varyColors val="1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Altas para casa
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'internações clínicas'!$D$27:$E$27</c:f>
              <c:strCache/>
            </c:strRef>
          </c:cat>
          <c:val>
            <c:numRef>
              <c:f>'internações clínicas'!$D$28:$E$28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Internações Pediátricas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0725"/>
          <c:w val="0.83275"/>
          <c:h val="0.7045"/>
        </c:manualLayout>
      </c:layout>
      <c:pie3DChart>
        <c:varyColors val="1"/>
        <c:ser>
          <c:idx val="0"/>
          <c:order val="0"/>
          <c:spPr>
            <a:solidFill>
              <a:srgbClr val="B83D6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6C3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B63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'Internações Pediatria'!$B$21:$E$21</c:f>
              <c:strCache/>
            </c:strRef>
          </c:cat>
          <c:val>
            <c:numRef>
              <c:f>'Internações Pediatria'!$B$22:$E$22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Internação UTI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22325"/>
          <c:w val="0.3945"/>
          <c:h val="0.676"/>
        </c:manualLayout>
      </c:layout>
      <c:pieChart>
        <c:varyColors val="1"/>
        <c:ser>
          <c:idx val="0"/>
          <c:order val="0"/>
          <c:spPr>
            <a:solidFill>
              <a:srgbClr val="B83D68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D7C3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'Internações UTI'!$B$21:$G$21</c:f>
              <c:strCache/>
            </c:strRef>
          </c:cat>
          <c:val>
            <c:numRef>
              <c:f>'Internações UTI'!$B$22:$G$22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275"/>
          <c:w val="0.9692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samu!$B$12:$M$12</c:f>
              <c:strCache/>
            </c:strRef>
          </c:cat>
          <c:val>
            <c:numRef>
              <c:f>samu!$B$13:$M$13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848484"/>
                </a:gs>
                <a:gs pos="80000">
                  <a:srgbClr val="ADADAD"/>
                </a:gs>
                <a:gs pos="100000">
                  <a:srgbClr val="AEAEA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samu!$B$12:$M$12</c:f>
              <c:strCache/>
            </c:strRef>
          </c:cat>
          <c:val>
            <c:numRef>
              <c:f>samu!$B$14:$M$14</c:f>
              <c:numCache/>
            </c:numRef>
          </c:val>
        </c:ser>
        <c:gapWidth val="75"/>
        <c:axId val="65916566"/>
        <c:axId val="56378183"/>
      </c:barChart>
      <c:catAx>
        <c:axId val="659165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16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Atendimentos por Trauma - 2012</a:t>
            </a:r>
          </a:p>
        </c:rich>
      </c:tx>
      <c:layout>
        <c:manualLayout>
          <c:xMode val="factor"/>
          <c:yMode val="factor"/>
          <c:x val="-0.006"/>
          <c:y val="0.06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75"/>
          <c:y val="0.19375"/>
          <c:w val="0.493"/>
          <c:h val="0.69375"/>
        </c:manualLayout>
      </c:layout>
      <c:pieChart>
        <c:varyColors val="1"/>
        <c:ser>
          <c:idx val="0"/>
          <c:order val="0"/>
          <c:spPr>
            <a:solidFill>
              <a:srgbClr val="B83D6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3355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A13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760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D7C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B8D9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9CC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E69F8B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800" b="0" i="0" u="none" baseline="0">
                        <a:solidFill>
                          <a:srgbClr val="000000"/>
                        </a:solidFill>
                      </a:rPr>
                      <a:t>moto
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carro
14%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AC trabalho
10%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acidentes!$U$4:$AC$4</c:f>
              <c:strCache/>
            </c:strRef>
          </c:cat>
          <c:val>
            <c:numRef>
              <c:f>acidentes!$U$5:$AC$5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Atendimentos PSP 2007 - 2010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8"/>
          <c:w val="0.969"/>
          <c:h val="0.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'Atendimentos 2007 a 2012'!$W$4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'Atendimentos 2007 a 2012'!$W$5:$W$9</c:f>
              <c:numCache/>
            </c:numRef>
          </c:val>
        </c:ser>
        <c:ser>
          <c:idx val="1"/>
          <c:order val="1"/>
          <c:tx>
            <c:strRef>
              <c:f>'Atendimentos 2007 a 2012'!$X$4</c:f>
              <c:strCache>
                <c:ptCount val="1"/>
                <c:pt idx="0">
                  <c:v>QUANTIDADE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'Atendimentos 2007 a 2012'!$X$5:$X$9</c:f>
              <c:numCache/>
            </c:numRef>
          </c:val>
        </c:ser>
        <c:overlap val="-25"/>
        <c:axId val="37641600"/>
        <c:axId val="3230081"/>
      </c:barChart>
      <c:catAx>
        <c:axId val="37641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</c:scaling>
        <c:axPos val="b"/>
        <c:delete val="1"/>
        <c:majorTickMark val="out"/>
        <c:minorTickMark val="none"/>
        <c:tickLblPos val="nextTo"/>
        <c:crossAx val="3764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Escoltados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6425"/>
          <c:w val="0.86625"/>
          <c:h val="0.8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83D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Escoltados!$S$2:$X$2</c:f>
              <c:strCache/>
            </c:strRef>
          </c:cat>
          <c:val>
            <c:numRef>
              <c:f>Escoltados!$S$3:$X$3</c:f>
              <c:numCache/>
            </c:numRef>
          </c:val>
        </c:ser>
        <c:overlap val="-25"/>
        <c:axId val="29070730"/>
        <c:axId val="60309979"/>
      </c:barChart>
      <c:catAx>
        <c:axId val="290707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</c:scaling>
        <c:axPos val="b"/>
        <c:delete val="1"/>
        <c:majorTickMark val="out"/>
        <c:minorTickMark val="none"/>
        <c:tickLblPos val="nextTo"/>
        <c:crossAx val="29070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475"/>
          <c:y val="0.15725"/>
          <c:w val="0.1262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76200</xdr:rowOff>
    </xdr:from>
    <xdr:to>
      <xdr:col>10</xdr:col>
      <xdr:colOff>361950</xdr:colOff>
      <xdr:row>37</xdr:row>
      <xdr:rowOff>57150</xdr:rowOff>
    </xdr:to>
    <xdr:graphicFrame>
      <xdr:nvGraphicFramePr>
        <xdr:cNvPr id="1" name="Gráfico 2"/>
        <xdr:cNvGraphicFramePr/>
      </xdr:nvGraphicFramePr>
      <xdr:xfrm>
        <a:off x="1476375" y="3819525"/>
        <a:ext cx="5553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20</xdr:row>
      <xdr:rowOff>180975</xdr:rowOff>
    </xdr:from>
    <xdr:to>
      <xdr:col>12</xdr:col>
      <xdr:colOff>76200</xdr:colOff>
      <xdr:row>36</xdr:row>
      <xdr:rowOff>57150</xdr:rowOff>
    </xdr:to>
    <xdr:graphicFrame>
      <xdr:nvGraphicFramePr>
        <xdr:cNvPr id="1" name="Gráfico 1"/>
        <xdr:cNvGraphicFramePr/>
      </xdr:nvGraphicFramePr>
      <xdr:xfrm>
        <a:off x="6457950" y="4438650"/>
        <a:ext cx="41814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19</xdr:row>
      <xdr:rowOff>123825</xdr:rowOff>
    </xdr:from>
    <xdr:to>
      <xdr:col>6</xdr:col>
      <xdr:colOff>533400</xdr:colOff>
      <xdr:row>35</xdr:row>
      <xdr:rowOff>38100</xdr:rowOff>
    </xdr:to>
    <xdr:graphicFrame>
      <xdr:nvGraphicFramePr>
        <xdr:cNvPr id="2" name="Gráfico 4"/>
        <xdr:cNvGraphicFramePr/>
      </xdr:nvGraphicFramePr>
      <xdr:xfrm>
        <a:off x="1143000" y="4191000"/>
        <a:ext cx="50673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19</xdr:row>
      <xdr:rowOff>9525</xdr:rowOff>
    </xdr:from>
    <xdr:to>
      <xdr:col>6</xdr:col>
      <xdr:colOff>38100</xdr:colOff>
      <xdr:row>36</xdr:row>
      <xdr:rowOff>66675</xdr:rowOff>
    </xdr:to>
    <xdr:graphicFrame>
      <xdr:nvGraphicFramePr>
        <xdr:cNvPr id="1" name="Gráfico 3"/>
        <xdr:cNvGraphicFramePr/>
      </xdr:nvGraphicFramePr>
      <xdr:xfrm>
        <a:off x="1352550" y="4057650"/>
        <a:ext cx="4933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9525</xdr:rowOff>
    </xdr:from>
    <xdr:to>
      <xdr:col>6</xdr:col>
      <xdr:colOff>895350</xdr:colOff>
      <xdr:row>35</xdr:row>
      <xdr:rowOff>66675</xdr:rowOff>
    </xdr:to>
    <xdr:graphicFrame>
      <xdr:nvGraphicFramePr>
        <xdr:cNvPr id="1" name="Gráfico 3"/>
        <xdr:cNvGraphicFramePr/>
      </xdr:nvGraphicFramePr>
      <xdr:xfrm>
        <a:off x="1466850" y="4210050"/>
        <a:ext cx="5267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14</xdr:row>
      <xdr:rowOff>133350</xdr:rowOff>
    </xdr:from>
    <xdr:to>
      <xdr:col>12</xdr:col>
      <xdr:colOff>657225</xdr:colOff>
      <xdr:row>34</xdr:row>
      <xdr:rowOff>0</xdr:rowOff>
    </xdr:to>
    <xdr:graphicFrame>
      <xdr:nvGraphicFramePr>
        <xdr:cNvPr id="1" name="Gráfico 3"/>
        <xdr:cNvGraphicFramePr/>
      </xdr:nvGraphicFramePr>
      <xdr:xfrm>
        <a:off x="3733800" y="4324350"/>
        <a:ext cx="4943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19</xdr:row>
      <xdr:rowOff>9525</xdr:rowOff>
    </xdr:from>
    <xdr:to>
      <xdr:col>11</xdr:col>
      <xdr:colOff>333375</xdr:colOff>
      <xdr:row>43</xdr:row>
      <xdr:rowOff>95250</xdr:rowOff>
    </xdr:to>
    <xdr:graphicFrame>
      <xdr:nvGraphicFramePr>
        <xdr:cNvPr id="1" name="Gráfico 2"/>
        <xdr:cNvGraphicFramePr/>
      </xdr:nvGraphicFramePr>
      <xdr:xfrm>
        <a:off x="1009650" y="41148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2</xdr:row>
      <xdr:rowOff>457200</xdr:rowOff>
    </xdr:from>
    <xdr:to>
      <xdr:col>27</xdr:col>
      <xdr:colOff>600075</xdr:colOff>
      <xdr:row>18</xdr:row>
      <xdr:rowOff>47625</xdr:rowOff>
    </xdr:to>
    <xdr:graphicFrame>
      <xdr:nvGraphicFramePr>
        <xdr:cNvPr id="1" name="Gráfico 1"/>
        <xdr:cNvGraphicFramePr/>
      </xdr:nvGraphicFramePr>
      <xdr:xfrm>
        <a:off x="9220200" y="847725"/>
        <a:ext cx="4476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9</xdr:col>
      <xdr:colOff>523875</xdr:colOff>
      <xdr:row>35</xdr:row>
      <xdr:rowOff>66675</xdr:rowOff>
    </xdr:to>
    <xdr:graphicFrame>
      <xdr:nvGraphicFramePr>
        <xdr:cNvPr id="1" name="Gráfico 3"/>
        <xdr:cNvGraphicFramePr/>
      </xdr:nvGraphicFramePr>
      <xdr:xfrm>
        <a:off x="2952750" y="4705350"/>
        <a:ext cx="45339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</xdr:row>
      <xdr:rowOff>47625</xdr:rowOff>
    </xdr:from>
    <xdr:to>
      <xdr:col>4</xdr:col>
      <xdr:colOff>0</xdr:colOff>
      <xdr:row>35</xdr:row>
      <xdr:rowOff>123825</xdr:rowOff>
    </xdr:to>
    <xdr:graphicFrame>
      <xdr:nvGraphicFramePr>
        <xdr:cNvPr id="1" name="Gráfico 1"/>
        <xdr:cNvGraphicFramePr/>
      </xdr:nvGraphicFramePr>
      <xdr:xfrm>
        <a:off x="285750" y="456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33\biblioteca\PSP\Estatisticas\INTERNA&#199;&#213;ES%20CL&#205;NICAS%20PSP%20VIA%20CENTRAL%20DE%20LEITOS%20ate%20outubro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0.33\biblioteca\PSP\Estatisticas\INTERNA&#199;&#213;ES%20CL&#205;NICAS%20PSP%20VIA%20CENTRAL%20DE%20LEITOS%20oficial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0.33\biblioteca\PSP\Estatisticas\INTERNA&#199;&#213;ES%20CL&#205;NICAS%20PSP%20VIA%20CENTRAL%20DE%20LEITOS%20ate%20outubro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ÇÕES CLINICAS"/>
      <sheetName val="Total Mensal"/>
      <sheetName val="INTERNACOES UTI"/>
      <sheetName val="INTERNACOES PEDIATRIA"/>
      <sheetName val="Cirurgia"/>
      <sheetName val="Total Especialidade"/>
      <sheetName val="SAMU"/>
      <sheetName val="TRAUMATOLOGIA SC"/>
    </sheetNames>
    <sheetDataSet>
      <sheetData sheetId="0">
        <row r="544">
          <cell r="C544">
            <v>83</v>
          </cell>
          <cell r="D544">
            <v>69</v>
          </cell>
          <cell r="E544">
            <v>94</v>
          </cell>
          <cell r="F544">
            <v>22</v>
          </cell>
          <cell r="H544">
            <v>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NAÇÕES CLINICAS"/>
      <sheetName val="Total Mensal"/>
      <sheetName val="INTERNACOES UTI"/>
      <sheetName val="INTERNACOES PEDIATRIA"/>
      <sheetName val="Cirurgia"/>
      <sheetName val="Total Especialidade"/>
      <sheetName val="SAMU"/>
      <sheetName val="TRAUMATOLOGIA SC"/>
    </sheetNames>
    <sheetDataSet>
      <sheetData sheetId="0">
        <row r="324">
          <cell r="C324">
            <v>73</v>
          </cell>
          <cell r="D324">
            <v>54</v>
          </cell>
          <cell r="E324">
            <v>101</v>
          </cell>
          <cell r="F324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NAÇÕES CLINICAS"/>
      <sheetName val="Total Mensal"/>
      <sheetName val="INTERNACOES UTI"/>
      <sheetName val="INTERNACOES PEDIATRIA"/>
      <sheetName val="Cirurgia"/>
      <sheetName val="Total Especialidade"/>
      <sheetName val="SAMU"/>
      <sheetName val="TRAUMATOLOGIA SC"/>
    </sheetNames>
    <sheetDataSet>
      <sheetData sheetId="1">
        <row r="15">
          <cell r="C15">
            <v>85</v>
          </cell>
          <cell r="D15">
            <v>62</v>
          </cell>
          <cell r="E15">
            <v>89</v>
          </cell>
          <cell r="F1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pulento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140625" defaultRowHeight="15"/>
  <cols>
    <col min="1" max="1" width="11.7109375" style="0" customWidth="1"/>
    <col min="3" max="3" width="10.57421875" style="5" customWidth="1"/>
    <col min="4" max="4" width="10.57421875" style="0" customWidth="1"/>
    <col min="5" max="5" width="11.7109375" style="0" customWidth="1"/>
    <col min="7" max="7" width="10.57421875" style="0" customWidth="1"/>
    <col min="8" max="8" width="8.140625" style="0" customWidth="1"/>
    <col min="9" max="9" width="10.57421875" style="5" customWidth="1"/>
    <col min="10" max="10" width="7.8515625" style="0" customWidth="1"/>
    <col min="11" max="13" width="10.57421875" style="0" customWidth="1"/>
    <col min="15" max="15" width="10.57421875" style="0" customWidth="1"/>
    <col min="16" max="16" width="6.8515625" style="0" customWidth="1"/>
    <col min="17" max="17" width="6.57421875" style="0" customWidth="1"/>
    <col min="18" max="18" width="29.57421875" style="0" customWidth="1"/>
    <col min="21" max="21" width="12.28125" style="0" customWidth="1"/>
  </cols>
  <sheetData>
    <row r="1" spans="1:18" ht="15" customHeight="1">
      <c r="A1" s="475" t="s">
        <v>143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30"/>
      <c r="R1" s="30"/>
    </row>
    <row r="2" spans="1:22" ht="22.5" customHeight="1" thickBot="1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30"/>
      <c r="R2" s="30"/>
      <c r="T2" s="28"/>
      <c r="U2" s="28"/>
      <c r="V2" s="28"/>
    </row>
    <row r="3" spans="1:24" ht="15.75" customHeight="1" thickBot="1">
      <c r="A3" s="479" t="s">
        <v>0</v>
      </c>
      <c r="B3" s="481" t="s">
        <v>129</v>
      </c>
      <c r="C3" s="482"/>
      <c r="D3" s="477" t="s">
        <v>130</v>
      </c>
      <c r="E3" s="478"/>
      <c r="F3" s="483" t="s">
        <v>2</v>
      </c>
      <c r="G3" s="482"/>
      <c r="H3" s="483" t="s">
        <v>3</v>
      </c>
      <c r="I3" s="482"/>
      <c r="J3" s="483" t="s">
        <v>4</v>
      </c>
      <c r="K3" s="482" t="s">
        <v>5</v>
      </c>
      <c r="L3" s="470" t="s">
        <v>115</v>
      </c>
      <c r="M3" s="471"/>
      <c r="N3" s="472" t="s">
        <v>6</v>
      </c>
      <c r="O3" s="473"/>
      <c r="P3" s="474"/>
      <c r="Q3" s="285"/>
      <c r="R3" s="285"/>
      <c r="S3" s="285"/>
      <c r="T3" s="286"/>
      <c r="U3" s="288"/>
      <c r="V3" s="286"/>
      <c r="W3" s="289"/>
      <c r="X3" s="289"/>
    </row>
    <row r="4" spans="1:24" ht="15.75" customHeight="1" thickBot="1">
      <c r="A4" s="480"/>
      <c r="B4" s="200" t="s">
        <v>7</v>
      </c>
      <c r="C4" s="201" t="s">
        <v>8</v>
      </c>
      <c r="D4" s="202" t="s">
        <v>7</v>
      </c>
      <c r="E4" s="203" t="s">
        <v>8</v>
      </c>
      <c r="F4" s="200" t="s">
        <v>7</v>
      </c>
      <c r="G4" s="201" t="s">
        <v>8</v>
      </c>
      <c r="H4" s="200" t="s">
        <v>7</v>
      </c>
      <c r="I4" s="201" t="s">
        <v>8</v>
      </c>
      <c r="J4" s="200" t="s">
        <v>7</v>
      </c>
      <c r="K4" s="201" t="s">
        <v>8</v>
      </c>
      <c r="L4" s="200" t="s">
        <v>7</v>
      </c>
      <c r="M4" s="201" t="s">
        <v>8</v>
      </c>
      <c r="N4" s="128" t="s">
        <v>7</v>
      </c>
      <c r="O4" s="204" t="s">
        <v>8</v>
      </c>
      <c r="P4" s="199" t="s">
        <v>46</v>
      </c>
      <c r="Q4" s="287"/>
      <c r="R4" s="288"/>
      <c r="S4" s="286"/>
      <c r="T4" s="289"/>
      <c r="U4" s="289"/>
      <c r="V4" s="285"/>
      <c r="W4" s="285"/>
      <c r="X4" s="285"/>
    </row>
    <row r="5" spans="1:24" s="47" customFormat="1" ht="15">
      <c r="A5" s="205" t="s">
        <v>9</v>
      </c>
      <c r="B5" s="206">
        <v>3688</v>
      </c>
      <c r="C5" s="254">
        <f aca="true" t="shared" si="0" ref="C5:C16">B5/30</f>
        <v>122.93333333333334</v>
      </c>
      <c r="D5" s="206">
        <v>1474</v>
      </c>
      <c r="E5" s="207">
        <f aca="true" t="shared" si="1" ref="E5:E16">D5/30</f>
        <v>49.13333333333333</v>
      </c>
      <c r="F5" s="206">
        <v>1233</v>
      </c>
      <c r="G5" s="207">
        <f aca="true" t="shared" si="2" ref="G5:G16">F5/30</f>
        <v>41.1</v>
      </c>
      <c r="H5" s="206">
        <v>157</v>
      </c>
      <c r="I5" s="207">
        <f aca="true" t="shared" si="3" ref="I5:I16">H5/30</f>
        <v>5.233333333333333</v>
      </c>
      <c r="J5" s="206">
        <v>1082</v>
      </c>
      <c r="K5" s="207">
        <f aca="true" t="shared" si="4" ref="K5:K16">J5/30</f>
        <v>36.06666666666667</v>
      </c>
      <c r="L5" s="208">
        <v>653</v>
      </c>
      <c r="M5" s="254">
        <f aca="true" t="shared" si="5" ref="M5:M16">L5/30</f>
        <v>21.766666666666666</v>
      </c>
      <c r="N5" s="209">
        <f>B5+F5+H5+J5</f>
        <v>6160</v>
      </c>
      <c r="O5" s="210">
        <f aca="true" t="shared" si="6" ref="O5:O16">N5/30</f>
        <v>205.33333333333334</v>
      </c>
      <c r="P5" s="211">
        <f>N5/N17</f>
        <v>0.07013469048513622</v>
      </c>
      <c r="Q5" s="290"/>
      <c r="R5" s="291"/>
      <c r="S5" s="290"/>
      <c r="T5" s="292"/>
      <c r="U5" s="292"/>
      <c r="V5" s="293"/>
      <c r="W5" s="293"/>
      <c r="X5" s="293"/>
    </row>
    <row r="6" spans="1:24" ht="15">
      <c r="A6" s="212" t="s">
        <v>10</v>
      </c>
      <c r="B6" s="213">
        <v>3822</v>
      </c>
      <c r="C6" s="254">
        <f t="shared" si="0"/>
        <v>127.4</v>
      </c>
      <c r="D6" s="206">
        <v>1355</v>
      </c>
      <c r="E6" s="207">
        <f t="shared" si="1"/>
        <v>45.166666666666664</v>
      </c>
      <c r="F6" s="206">
        <v>1171</v>
      </c>
      <c r="G6" s="207">
        <f t="shared" si="2"/>
        <v>39.03333333333333</v>
      </c>
      <c r="H6" s="206">
        <v>165</v>
      </c>
      <c r="I6" s="207">
        <f t="shared" si="3"/>
        <v>5.5</v>
      </c>
      <c r="J6" s="206">
        <v>1147</v>
      </c>
      <c r="K6" s="207">
        <f t="shared" si="4"/>
        <v>38.233333333333334</v>
      </c>
      <c r="L6" s="208">
        <v>556</v>
      </c>
      <c r="M6" s="254">
        <f t="shared" si="5"/>
        <v>18.533333333333335</v>
      </c>
      <c r="N6" s="209">
        <f>B6+F6+H6+J6</f>
        <v>6305</v>
      </c>
      <c r="O6" s="210">
        <f t="shared" si="6"/>
        <v>210.16666666666666</v>
      </c>
      <c r="P6" s="214">
        <f>N6/N17</f>
        <v>0.07178558823194545</v>
      </c>
      <c r="Q6" s="286"/>
      <c r="R6" s="288"/>
      <c r="S6" s="286"/>
      <c r="T6" s="289"/>
      <c r="U6" s="289"/>
      <c r="V6" s="285"/>
      <c r="W6" s="285"/>
      <c r="X6" s="285"/>
    </row>
    <row r="7" spans="1:24" ht="15">
      <c r="A7" s="215" t="s">
        <v>11</v>
      </c>
      <c r="B7" s="213">
        <v>4091</v>
      </c>
      <c r="C7" s="254">
        <f t="shared" si="0"/>
        <v>136.36666666666667</v>
      </c>
      <c r="D7" s="206">
        <v>1495</v>
      </c>
      <c r="E7" s="207">
        <f t="shared" si="1"/>
        <v>49.833333333333336</v>
      </c>
      <c r="F7" s="206">
        <v>1034</v>
      </c>
      <c r="G7" s="207">
        <f t="shared" si="2"/>
        <v>34.46666666666667</v>
      </c>
      <c r="H7" s="206">
        <v>212</v>
      </c>
      <c r="I7" s="207">
        <f t="shared" si="3"/>
        <v>7.066666666666666</v>
      </c>
      <c r="J7" s="206">
        <v>1519</v>
      </c>
      <c r="K7" s="207">
        <f t="shared" si="4"/>
        <v>50.63333333333333</v>
      </c>
      <c r="L7" s="208">
        <v>754</v>
      </c>
      <c r="M7" s="254">
        <f t="shared" si="5"/>
        <v>25.133333333333333</v>
      </c>
      <c r="N7" s="209">
        <f>B7+F7+H7+J7</f>
        <v>6856</v>
      </c>
      <c r="O7" s="210">
        <f t="shared" si="6"/>
        <v>228.53333333333333</v>
      </c>
      <c r="P7" s="214">
        <f>N7/N17</f>
        <v>0.07805899966982045</v>
      </c>
      <c r="Q7" s="286"/>
      <c r="R7" s="288"/>
      <c r="S7" s="286"/>
      <c r="T7" s="289"/>
      <c r="U7" s="294"/>
      <c r="V7" s="285"/>
      <c r="W7" s="285"/>
      <c r="X7" s="285"/>
    </row>
    <row r="8" spans="1:24" ht="15">
      <c r="A8" s="212" t="s">
        <v>12</v>
      </c>
      <c r="B8" s="213">
        <v>3678</v>
      </c>
      <c r="C8" s="254">
        <f t="shared" si="0"/>
        <v>122.6</v>
      </c>
      <c r="D8" s="206">
        <v>1298</v>
      </c>
      <c r="E8" s="207">
        <f t="shared" si="1"/>
        <v>43.266666666666666</v>
      </c>
      <c r="F8" s="206">
        <v>859</v>
      </c>
      <c r="G8" s="207">
        <f t="shared" si="2"/>
        <v>28.633333333333333</v>
      </c>
      <c r="H8" s="206">
        <v>196</v>
      </c>
      <c r="I8" s="207">
        <f t="shared" si="3"/>
        <v>6.533333333333333</v>
      </c>
      <c r="J8" s="206">
        <v>1394</v>
      </c>
      <c r="K8" s="207">
        <f t="shared" si="4"/>
        <v>46.46666666666667</v>
      </c>
      <c r="L8" s="208">
        <v>609</v>
      </c>
      <c r="M8" s="254">
        <f t="shared" si="5"/>
        <v>20.3</v>
      </c>
      <c r="N8" s="209">
        <f>B8+F8+H8+J8</f>
        <v>6127</v>
      </c>
      <c r="O8" s="210">
        <f t="shared" si="6"/>
        <v>204.23333333333332</v>
      </c>
      <c r="P8" s="214">
        <f>N8/N17</f>
        <v>0.06975896892896585</v>
      </c>
      <c r="Q8" s="286"/>
      <c r="R8" s="288"/>
      <c r="S8" s="286"/>
      <c r="T8" s="289"/>
      <c r="U8" s="294"/>
      <c r="V8" s="285"/>
      <c r="W8" s="285"/>
      <c r="X8" s="285"/>
    </row>
    <row r="9" spans="1:24" ht="15">
      <c r="A9" s="212" t="s">
        <v>13</v>
      </c>
      <c r="B9" s="247">
        <v>3867</v>
      </c>
      <c r="C9" s="254">
        <f t="shared" si="0"/>
        <v>128.9</v>
      </c>
      <c r="D9" s="217">
        <v>1429</v>
      </c>
      <c r="E9" s="249">
        <f t="shared" si="1"/>
        <v>47.63333333333333</v>
      </c>
      <c r="F9" s="248">
        <v>847</v>
      </c>
      <c r="G9" s="216">
        <f t="shared" si="2"/>
        <v>28.233333333333334</v>
      </c>
      <c r="H9" s="248">
        <v>189</v>
      </c>
      <c r="I9" s="216">
        <f t="shared" si="3"/>
        <v>6.3</v>
      </c>
      <c r="J9" s="248">
        <v>1389</v>
      </c>
      <c r="K9" s="216">
        <f t="shared" si="4"/>
        <v>46.3</v>
      </c>
      <c r="L9" s="250">
        <v>617</v>
      </c>
      <c r="M9" s="254">
        <f t="shared" si="5"/>
        <v>20.566666666666666</v>
      </c>
      <c r="N9" s="219">
        <f>B9+D9+F9+H9+J9</f>
        <v>7721</v>
      </c>
      <c r="O9" s="220">
        <f t="shared" si="6"/>
        <v>257.3666666666667</v>
      </c>
      <c r="P9" s="214">
        <f>N9/N17</f>
        <v>0.08790745864216506</v>
      </c>
      <c r="Q9" s="286"/>
      <c r="R9" s="288"/>
      <c r="S9" s="286"/>
      <c r="T9" s="289"/>
      <c r="U9" s="294"/>
      <c r="V9" s="285"/>
      <c r="W9" s="285"/>
      <c r="X9" s="285"/>
    </row>
    <row r="10" spans="1:24" ht="15">
      <c r="A10" s="212" t="s">
        <v>14</v>
      </c>
      <c r="B10" s="253">
        <v>3529</v>
      </c>
      <c r="C10" s="254">
        <f t="shared" si="0"/>
        <v>117.63333333333334</v>
      </c>
      <c r="D10" s="217">
        <v>1150</v>
      </c>
      <c r="E10" s="254">
        <f t="shared" si="1"/>
        <v>38.333333333333336</v>
      </c>
      <c r="F10" s="255">
        <v>665</v>
      </c>
      <c r="G10" s="216">
        <f t="shared" si="2"/>
        <v>22.166666666666668</v>
      </c>
      <c r="H10" s="255">
        <v>166</v>
      </c>
      <c r="I10" s="216">
        <f t="shared" si="3"/>
        <v>5.533333333333333</v>
      </c>
      <c r="J10" s="255">
        <v>1700</v>
      </c>
      <c r="K10" s="216">
        <f t="shared" si="4"/>
        <v>56.666666666666664</v>
      </c>
      <c r="L10" s="256">
        <v>541</v>
      </c>
      <c r="M10" s="254">
        <f t="shared" si="5"/>
        <v>18.033333333333335</v>
      </c>
      <c r="N10" s="219">
        <f>B10+D10+F10+H10+J10</f>
        <v>7210</v>
      </c>
      <c r="O10" s="220">
        <f t="shared" si="6"/>
        <v>240.33333333333334</v>
      </c>
      <c r="P10" s="214">
        <f>N10/N17</f>
        <v>0.08208946727237536</v>
      </c>
      <c r="Q10" s="286"/>
      <c r="R10" s="288"/>
      <c r="S10" s="286"/>
      <c r="T10" s="289"/>
      <c r="U10" s="294"/>
      <c r="V10" s="285"/>
      <c r="W10" s="285"/>
      <c r="X10" s="285"/>
    </row>
    <row r="11" spans="1:24" ht="15">
      <c r="A11" s="212" t="s">
        <v>15</v>
      </c>
      <c r="B11" s="253">
        <v>3687</v>
      </c>
      <c r="C11" s="254">
        <f t="shared" si="0"/>
        <v>122.9</v>
      </c>
      <c r="D11" s="217">
        <v>1113</v>
      </c>
      <c r="E11" s="218">
        <f t="shared" si="1"/>
        <v>37.1</v>
      </c>
      <c r="F11" s="255">
        <v>647</v>
      </c>
      <c r="G11" s="216">
        <f t="shared" si="2"/>
        <v>21.566666666666666</v>
      </c>
      <c r="H11" s="255">
        <v>167</v>
      </c>
      <c r="I11" s="216">
        <f t="shared" si="3"/>
        <v>5.566666666666666</v>
      </c>
      <c r="J11" s="255">
        <v>1873</v>
      </c>
      <c r="K11" s="216">
        <f t="shared" si="4"/>
        <v>62.43333333333333</v>
      </c>
      <c r="L11" s="256">
        <v>613</v>
      </c>
      <c r="M11" s="216">
        <f t="shared" si="5"/>
        <v>20.433333333333334</v>
      </c>
      <c r="N11" s="219">
        <f>B11+D11+F11+H11+L11+J11</f>
        <v>8100</v>
      </c>
      <c r="O11" s="220">
        <f t="shared" si="6"/>
        <v>270</v>
      </c>
      <c r="P11" s="214">
        <f>N11/N17</f>
        <v>0.09222256378727328</v>
      </c>
      <c r="Q11" s="286"/>
      <c r="R11" s="288"/>
      <c r="S11" s="286"/>
      <c r="T11" s="289"/>
      <c r="U11" s="289"/>
      <c r="V11" s="285"/>
      <c r="W11" s="285"/>
      <c r="X11" s="285"/>
    </row>
    <row r="12" spans="1:24" ht="15">
      <c r="A12" s="212" t="s">
        <v>16</v>
      </c>
      <c r="B12" s="253">
        <v>4118</v>
      </c>
      <c r="C12" s="254">
        <f t="shared" si="0"/>
        <v>137.26666666666668</v>
      </c>
      <c r="D12" s="217">
        <v>1148</v>
      </c>
      <c r="E12" s="218">
        <f t="shared" si="1"/>
        <v>38.266666666666666</v>
      </c>
      <c r="F12" s="255">
        <v>891</v>
      </c>
      <c r="G12" s="216">
        <f t="shared" si="2"/>
        <v>29.7</v>
      </c>
      <c r="H12" s="255">
        <v>7</v>
      </c>
      <c r="I12" s="216">
        <f t="shared" si="3"/>
        <v>0.23333333333333334</v>
      </c>
      <c r="J12" s="255">
        <v>1744</v>
      </c>
      <c r="K12" s="216">
        <f t="shared" si="4"/>
        <v>58.13333333333333</v>
      </c>
      <c r="L12" s="256">
        <v>699</v>
      </c>
      <c r="M12" s="216">
        <f t="shared" si="5"/>
        <v>23.3</v>
      </c>
      <c r="N12" s="219">
        <f>B12+D12+F12+H12+J12+L12</f>
        <v>8607</v>
      </c>
      <c r="O12" s="220">
        <f t="shared" si="6"/>
        <v>286.9</v>
      </c>
      <c r="P12" s="214">
        <f>N12/N17</f>
        <v>0.09799501315025447</v>
      </c>
      <c r="Q12" s="286"/>
      <c r="R12" s="288"/>
      <c r="S12" s="286"/>
      <c r="T12" s="289"/>
      <c r="U12" s="289"/>
      <c r="V12" s="285"/>
      <c r="W12" s="285"/>
      <c r="X12" s="285"/>
    </row>
    <row r="13" spans="1:24" ht="15">
      <c r="A13" s="212" t="s">
        <v>17</v>
      </c>
      <c r="B13" s="253">
        <v>3992</v>
      </c>
      <c r="C13" s="254">
        <f t="shared" si="0"/>
        <v>133.06666666666666</v>
      </c>
      <c r="D13" s="217">
        <v>736</v>
      </c>
      <c r="E13" s="218">
        <f t="shared" si="1"/>
        <v>24.533333333333335</v>
      </c>
      <c r="F13" s="255">
        <v>1162</v>
      </c>
      <c r="G13" s="216">
        <f t="shared" si="2"/>
        <v>38.733333333333334</v>
      </c>
      <c r="H13" s="255">
        <v>11</v>
      </c>
      <c r="I13" s="216">
        <f t="shared" si="3"/>
        <v>0.36666666666666664</v>
      </c>
      <c r="J13" s="255">
        <v>1639</v>
      </c>
      <c r="K13" s="216">
        <f t="shared" si="4"/>
        <v>54.63333333333333</v>
      </c>
      <c r="L13" s="256">
        <v>584</v>
      </c>
      <c r="M13" s="216">
        <f t="shared" si="5"/>
        <v>19.466666666666665</v>
      </c>
      <c r="N13" s="219">
        <f>B13+D13+F13+H13+J13+L13</f>
        <v>8124</v>
      </c>
      <c r="O13" s="220">
        <f t="shared" si="6"/>
        <v>270.8</v>
      </c>
      <c r="P13" s="214">
        <f>N13/N17</f>
        <v>0.09249581582812447</v>
      </c>
      <c r="Q13" s="286"/>
      <c r="R13" s="288"/>
      <c r="S13" s="286"/>
      <c r="T13" s="289"/>
      <c r="U13" s="289"/>
      <c r="V13" s="285"/>
      <c r="W13" s="285"/>
      <c r="X13" s="285"/>
    </row>
    <row r="14" spans="1:21" s="367" customFormat="1" ht="15">
      <c r="A14" s="360" t="s">
        <v>18</v>
      </c>
      <c r="B14" s="370">
        <v>4393</v>
      </c>
      <c r="C14" s="391">
        <f t="shared" si="0"/>
        <v>146.43333333333334</v>
      </c>
      <c r="D14" s="371">
        <v>965</v>
      </c>
      <c r="E14" s="361">
        <f t="shared" si="1"/>
        <v>32.166666666666664</v>
      </c>
      <c r="F14" s="371">
        <v>1047</v>
      </c>
      <c r="G14" s="361">
        <f t="shared" si="2"/>
        <v>34.9</v>
      </c>
      <c r="H14" s="371">
        <v>10</v>
      </c>
      <c r="I14" s="361">
        <f t="shared" si="3"/>
        <v>0.3333333333333333</v>
      </c>
      <c r="J14" s="371">
        <v>1615</v>
      </c>
      <c r="K14" s="361">
        <f t="shared" si="4"/>
        <v>53.833333333333336</v>
      </c>
      <c r="L14" s="372">
        <v>653</v>
      </c>
      <c r="M14" s="361">
        <f t="shared" si="5"/>
        <v>21.766666666666666</v>
      </c>
      <c r="N14" s="362">
        <f>B14+D14+F14+H14+J14</f>
        <v>8030</v>
      </c>
      <c r="O14" s="363">
        <f t="shared" si="6"/>
        <v>267.6666666666667</v>
      </c>
      <c r="P14" s="364">
        <f>N14/N17</f>
        <v>0.09142557866812401</v>
      </c>
      <c r="Q14" s="365"/>
      <c r="R14" s="365"/>
      <c r="S14" s="365"/>
      <c r="T14" s="366"/>
      <c r="U14" s="366"/>
    </row>
    <row r="15" spans="1:24" ht="15">
      <c r="A15" s="212" t="s">
        <v>19</v>
      </c>
      <c r="B15" s="253">
        <v>3920</v>
      </c>
      <c r="C15" s="254">
        <f t="shared" si="0"/>
        <v>130.66666666666666</v>
      </c>
      <c r="D15" s="217">
        <v>773</v>
      </c>
      <c r="E15" s="218">
        <f t="shared" si="1"/>
        <v>25.766666666666666</v>
      </c>
      <c r="F15" s="255">
        <v>1006</v>
      </c>
      <c r="G15" s="216">
        <f t="shared" si="2"/>
        <v>33.53333333333333</v>
      </c>
      <c r="H15" s="371">
        <v>91</v>
      </c>
      <c r="I15" s="216">
        <f t="shared" si="3"/>
        <v>3.033333333333333</v>
      </c>
      <c r="J15" s="255">
        <v>1309</v>
      </c>
      <c r="K15" s="216">
        <f t="shared" si="4"/>
        <v>43.63333333333333</v>
      </c>
      <c r="L15" s="256">
        <v>501</v>
      </c>
      <c r="M15" s="216">
        <f t="shared" si="5"/>
        <v>16.7</v>
      </c>
      <c r="N15" s="219">
        <f>B15+D15+F15+H15+J15</f>
        <v>7099</v>
      </c>
      <c r="O15" s="220">
        <f t="shared" si="6"/>
        <v>236.63333333333333</v>
      </c>
      <c r="P15" s="214">
        <f>N15/N17</f>
        <v>0.08082567658343864</v>
      </c>
      <c r="Q15" s="289"/>
      <c r="R15" s="289"/>
      <c r="S15" s="289"/>
      <c r="T15" s="289"/>
      <c r="U15" s="289"/>
      <c r="V15" s="285"/>
      <c r="W15" s="285"/>
      <c r="X15" s="285"/>
    </row>
    <row r="16" spans="1:24" ht="15">
      <c r="A16" s="212" t="s">
        <v>20</v>
      </c>
      <c r="B16" s="253">
        <v>4221</v>
      </c>
      <c r="C16" s="254">
        <f t="shared" si="0"/>
        <v>140.7</v>
      </c>
      <c r="D16" s="217">
        <v>693</v>
      </c>
      <c r="E16" s="218">
        <f t="shared" si="1"/>
        <v>23.1</v>
      </c>
      <c r="F16" s="255">
        <v>1167</v>
      </c>
      <c r="G16" s="216">
        <f t="shared" si="2"/>
        <v>38.9</v>
      </c>
      <c r="H16" s="255">
        <v>152</v>
      </c>
      <c r="I16" s="216">
        <f t="shared" si="3"/>
        <v>5.066666666666666</v>
      </c>
      <c r="J16" s="255">
        <v>1259</v>
      </c>
      <c r="K16" s="216">
        <f t="shared" si="4"/>
        <v>41.96666666666667</v>
      </c>
      <c r="L16" s="256">
        <v>366</v>
      </c>
      <c r="M16" s="216">
        <f t="shared" si="5"/>
        <v>12.2</v>
      </c>
      <c r="N16" s="219">
        <f>B16+D16+F16+H16+J16</f>
        <v>7492</v>
      </c>
      <c r="O16" s="220">
        <f t="shared" si="6"/>
        <v>249.73333333333332</v>
      </c>
      <c r="P16" s="214">
        <f>N16/N17</f>
        <v>0.08530017875237672</v>
      </c>
      <c r="Q16" s="285"/>
      <c r="R16" s="285"/>
      <c r="S16" s="285"/>
      <c r="T16" s="285"/>
      <c r="U16" s="285"/>
      <c r="V16" s="285"/>
      <c r="W16" s="285"/>
      <c r="X16" s="285"/>
    </row>
    <row r="17" spans="1:24" ht="15">
      <c r="A17" s="212" t="s">
        <v>6</v>
      </c>
      <c r="B17" s="221">
        <f>SUM(B5:B16)</f>
        <v>47006</v>
      </c>
      <c r="C17" s="222">
        <f>B18/30</f>
        <v>130.57222222222222</v>
      </c>
      <c r="D17" s="223">
        <f aca="true" t="shared" si="7" ref="D17:P17">SUM(D5:D16)</f>
        <v>13629</v>
      </c>
      <c r="E17" s="224">
        <f>D18/30</f>
        <v>37.858333333333334</v>
      </c>
      <c r="F17" s="223">
        <f t="shared" si="7"/>
        <v>11729</v>
      </c>
      <c r="G17" s="224">
        <f>F18/30</f>
        <v>32.580555555555556</v>
      </c>
      <c r="H17" s="223">
        <f t="shared" si="7"/>
        <v>1523</v>
      </c>
      <c r="I17" s="224">
        <f>H18/30</f>
        <v>4.230555555555556</v>
      </c>
      <c r="J17" s="223">
        <f t="shared" si="7"/>
        <v>17670</v>
      </c>
      <c r="K17" s="224">
        <f>J18/30</f>
        <v>49.083333333333336</v>
      </c>
      <c r="L17" s="223">
        <f t="shared" si="7"/>
        <v>7146</v>
      </c>
      <c r="M17" s="224">
        <f>L18/30</f>
        <v>19.85</v>
      </c>
      <c r="N17" s="225">
        <f t="shared" si="7"/>
        <v>87831</v>
      </c>
      <c r="O17" s="226">
        <f>N18/30</f>
        <v>243.975</v>
      </c>
      <c r="P17" s="227">
        <f t="shared" si="7"/>
        <v>1</v>
      </c>
      <c r="Q17" s="285"/>
      <c r="R17" s="285"/>
      <c r="S17" s="285"/>
      <c r="T17" s="285"/>
      <c r="U17" s="285"/>
      <c r="V17" s="285"/>
      <c r="W17" s="285"/>
      <c r="X17" s="285"/>
    </row>
    <row r="18" spans="1:24" ht="15.75" thickBot="1">
      <c r="A18" s="228" t="s">
        <v>21</v>
      </c>
      <c r="B18" s="229">
        <f>B17/12</f>
        <v>3917.1666666666665</v>
      </c>
      <c r="C18" s="229"/>
      <c r="D18" s="229">
        <f>D17/12</f>
        <v>1135.75</v>
      </c>
      <c r="E18" s="230"/>
      <c r="F18" s="229">
        <f>F17/12</f>
        <v>977.4166666666666</v>
      </c>
      <c r="G18" s="230"/>
      <c r="H18" s="230">
        <f>H17/12</f>
        <v>126.91666666666667</v>
      </c>
      <c r="I18" s="230"/>
      <c r="J18" s="229">
        <f>J17/12</f>
        <v>1472.5</v>
      </c>
      <c r="K18" s="230"/>
      <c r="L18" s="230">
        <f>L17/12</f>
        <v>595.5</v>
      </c>
      <c r="M18" s="230"/>
      <c r="N18" s="231">
        <f>N17/12</f>
        <v>7319.25</v>
      </c>
      <c r="O18" s="232"/>
      <c r="P18" s="233"/>
      <c r="Q18" s="285"/>
      <c r="R18" s="285"/>
      <c r="S18" s="285"/>
      <c r="T18" s="285"/>
      <c r="U18" s="285"/>
      <c r="V18" s="285"/>
      <c r="W18" s="285"/>
      <c r="X18" s="285"/>
    </row>
    <row r="19" spans="17:20" ht="15">
      <c r="Q19" s="285"/>
      <c r="R19" s="285"/>
      <c r="S19" s="285"/>
      <c r="T19" s="285"/>
    </row>
    <row r="21" spans="2:14" ht="15">
      <c r="B21" s="32"/>
      <c r="D21" s="12" t="s">
        <v>1</v>
      </c>
      <c r="E21" s="35" t="s">
        <v>116</v>
      </c>
      <c r="F21" s="12" t="s">
        <v>2</v>
      </c>
      <c r="G21" s="12" t="s">
        <v>3</v>
      </c>
      <c r="H21" s="12" t="s">
        <v>4</v>
      </c>
      <c r="I21" s="34" t="s">
        <v>117</v>
      </c>
      <c r="N21" s="274"/>
    </row>
    <row r="22" spans="4:15" ht="15">
      <c r="D22" s="11">
        <f>B17</f>
        <v>47006</v>
      </c>
      <c r="E22" s="32">
        <f>D17</f>
        <v>13629</v>
      </c>
      <c r="F22" s="11">
        <f>F17</f>
        <v>11729</v>
      </c>
      <c r="G22" s="11">
        <f>H17</f>
        <v>1523</v>
      </c>
      <c r="H22" s="11">
        <f>J17</f>
        <v>17670</v>
      </c>
      <c r="I22" s="11">
        <f>L17</f>
        <v>7146</v>
      </c>
      <c r="K22" s="11"/>
      <c r="L22" s="11"/>
      <c r="M22" s="11"/>
      <c r="N22" s="32"/>
      <c r="O22" s="32" t="s">
        <v>170</v>
      </c>
    </row>
    <row r="23" ht="15">
      <c r="O23" s="32"/>
    </row>
    <row r="26" ht="15">
      <c r="B26" s="418" t="s">
        <v>170</v>
      </c>
    </row>
    <row r="46" ht="15">
      <c r="B46" s="33"/>
    </row>
  </sheetData>
  <sheetProtection/>
  <mergeCells count="9">
    <mergeCell ref="L3:M3"/>
    <mergeCell ref="N3:P3"/>
    <mergeCell ref="A1:P2"/>
    <mergeCell ref="D3:E3"/>
    <mergeCell ref="A3:A4"/>
    <mergeCell ref="B3:C3"/>
    <mergeCell ref="F3:G3"/>
    <mergeCell ref="H3:I3"/>
    <mergeCell ref="J3:K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10.57421875" defaultRowHeight="15"/>
  <cols>
    <col min="1" max="1" width="17.421875" style="0" customWidth="1"/>
    <col min="2" max="2" width="16.421875" style="0" customWidth="1"/>
    <col min="3" max="3" width="14.57421875" style="0" customWidth="1"/>
    <col min="4" max="4" width="15.00390625" style="0" customWidth="1"/>
  </cols>
  <sheetData>
    <row r="1" spans="1:8" ht="46.5" customHeight="1">
      <c r="A1" s="558" t="s">
        <v>157</v>
      </c>
      <c r="B1" s="559"/>
      <c r="C1" s="559"/>
      <c r="D1" s="560"/>
      <c r="E1" s="45"/>
      <c r="F1" s="45"/>
      <c r="G1" s="45"/>
      <c r="H1" s="45"/>
    </row>
    <row r="2" spans="1:4" ht="27" customHeight="1">
      <c r="A2" s="557" t="s">
        <v>0</v>
      </c>
      <c r="B2" s="561" t="s">
        <v>161</v>
      </c>
      <c r="C2" s="561" t="s">
        <v>151</v>
      </c>
      <c r="D2" s="557" t="s">
        <v>6</v>
      </c>
    </row>
    <row r="3" spans="1:4" s="10" customFormat="1" ht="21" customHeight="1">
      <c r="A3" s="557"/>
      <c r="B3" s="561"/>
      <c r="C3" s="561"/>
      <c r="D3" s="557"/>
    </row>
    <row r="4" spans="1:4" s="10" customFormat="1" ht="19.5" customHeight="1">
      <c r="A4" s="283" t="s">
        <v>9</v>
      </c>
      <c r="B4" s="284">
        <v>0</v>
      </c>
      <c r="C4" s="284">
        <v>0</v>
      </c>
      <c r="D4" s="282">
        <f aca="true" t="shared" si="0" ref="D4:D15">SUM(B4:C4)</f>
        <v>0</v>
      </c>
    </row>
    <row r="5" spans="1:4" ht="19.5" customHeight="1">
      <c r="A5" s="283" t="s">
        <v>10</v>
      </c>
      <c r="B5" s="284">
        <v>1</v>
      </c>
      <c r="C5" s="284">
        <v>0</v>
      </c>
      <c r="D5" s="282">
        <f t="shared" si="0"/>
        <v>1</v>
      </c>
    </row>
    <row r="6" spans="1:4" ht="19.5" customHeight="1">
      <c r="A6" s="245" t="s">
        <v>11</v>
      </c>
      <c r="B6" s="168">
        <v>0</v>
      </c>
      <c r="C6" s="168">
        <v>1</v>
      </c>
      <c r="D6" s="240">
        <f t="shared" si="0"/>
        <v>1</v>
      </c>
    </row>
    <row r="7" spans="1:4" ht="19.5" customHeight="1">
      <c r="A7" s="245" t="s">
        <v>12</v>
      </c>
      <c r="B7" s="168">
        <v>0</v>
      </c>
      <c r="C7" s="168">
        <v>5</v>
      </c>
      <c r="D7" s="240">
        <f t="shared" si="0"/>
        <v>5</v>
      </c>
    </row>
    <row r="8" spans="1:4" ht="19.5" customHeight="1">
      <c r="A8" s="245" t="s">
        <v>13</v>
      </c>
      <c r="B8" s="168">
        <v>1</v>
      </c>
      <c r="C8" s="168">
        <v>13</v>
      </c>
      <c r="D8" s="240">
        <f t="shared" si="0"/>
        <v>14</v>
      </c>
    </row>
    <row r="9" spans="1:4" ht="19.5" customHeight="1">
      <c r="A9" s="245" t="s">
        <v>14</v>
      </c>
      <c r="B9" s="168">
        <v>0</v>
      </c>
      <c r="C9" s="168">
        <v>15</v>
      </c>
      <c r="D9" s="240">
        <f t="shared" si="0"/>
        <v>15</v>
      </c>
    </row>
    <row r="10" spans="1:4" ht="19.5" customHeight="1">
      <c r="A10" s="245" t="s">
        <v>15</v>
      </c>
      <c r="B10" s="168">
        <v>2</v>
      </c>
      <c r="C10" s="168">
        <v>15</v>
      </c>
      <c r="D10" s="240">
        <f t="shared" si="0"/>
        <v>17</v>
      </c>
    </row>
    <row r="11" spans="1:4" ht="19.5" customHeight="1">
      <c r="A11" s="245" t="s">
        <v>16</v>
      </c>
      <c r="B11" s="168">
        <v>1</v>
      </c>
      <c r="C11" s="168">
        <v>8</v>
      </c>
      <c r="D11" s="240">
        <f t="shared" si="0"/>
        <v>9</v>
      </c>
    </row>
    <row r="12" spans="1:4" ht="19.5" customHeight="1">
      <c r="A12" s="245" t="s">
        <v>17</v>
      </c>
      <c r="B12" s="168">
        <v>0</v>
      </c>
      <c r="C12" s="168">
        <v>7</v>
      </c>
      <c r="D12" s="240">
        <f t="shared" si="0"/>
        <v>7</v>
      </c>
    </row>
    <row r="13" spans="1:4" ht="19.5" customHeight="1">
      <c r="A13" s="245" t="s">
        <v>18</v>
      </c>
      <c r="B13" s="168">
        <v>0</v>
      </c>
      <c r="C13" s="168">
        <v>7</v>
      </c>
      <c r="D13" s="240">
        <f t="shared" si="0"/>
        <v>7</v>
      </c>
    </row>
    <row r="14" spans="1:4" ht="19.5" customHeight="1">
      <c r="A14" s="245" t="s">
        <v>19</v>
      </c>
      <c r="B14" s="373">
        <v>0</v>
      </c>
      <c r="C14" s="373">
        <v>3</v>
      </c>
      <c r="D14" s="240">
        <f t="shared" si="0"/>
        <v>3</v>
      </c>
    </row>
    <row r="15" spans="1:4" ht="19.5" customHeight="1" thickBot="1">
      <c r="A15" s="245" t="s">
        <v>20</v>
      </c>
      <c r="B15" s="373">
        <v>1</v>
      </c>
      <c r="C15" s="373">
        <v>6</v>
      </c>
      <c r="D15" s="240">
        <f t="shared" si="0"/>
        <v>7</v>
      </c>
    </row>
    <row r="16" spans="1:4" ht="24" customHeight="1" thickBot="1">
      <c r="A16" s="169" t="s">
        <v>6</v>
      </c>
      <c r="B16" s="170">
        <f>SUM(B4:B15)</f>
        <v>6</v>
      </c>
      <c r="C16" s="170">
        <f>SUM(C4:C15)</f>
        <v>80</v>
      </c>
      <c r="D16" s="170">
        <f>SUM(D4:D15)</f>
        <v>86</v>
      </c>
    </row>
    <row r="17" spans="1:6" ht="18.75" customHeight="1">
      <c r="A17" s="241" t="s">
        <v>21</v>
      </c>
      <c r="B17" s="171">
        <f>B16/12</f>
        <v>0.5</v>
      </c>
      <c r="C17" s="171">
        <f>C16/12</f>
        <v>6.666666666666667</v>
      </c>
      <c r="D17" s="171">
        <f>D16/12</f>
        <v>7.166666666666667</v>
      </c>
      <c r="F17" s="414" t="s">
        <v>170</v>
      </c>
    </row>
    <row r="18" spans="1:4" ht="15.75" thickBot="1">
      <c r="A18" s="242" t="s">
        <v>32</v>
      </c>
      <c r="B18" s="243">
        <f>B17/30</f>
        <v>0.016666666666666666</v>
      </c>
      <c r="C18" s="243">
        <f>C17/30</f>
        <v>0.22222222222222224</v>
      </c>
      <c r="D18" s="244">
        <f>D17/30</f>
        <v>0.2388888888888889</v>
      </c>
    </row>
    <row r="20" ht="15">
      <c r="C20" s="414" t="s">
        <v>170</v>
      </c>
    </row>
  </sheetData>
  <sheetProtection/>
  <mergeCells count="5">
    <mergeCell ref="A2:A3"/>
    <mergeCell ref="D2:D3"/>
    <mergeCell ref="A1:D1"/>
    <mergeCell ref="B2:B3"/>
    <mergeCell ref="C2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85" zoomScaleNormal="85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3" sqref="M23"/>
    </sheetView>
  </sheetViews>
  <sheetFormatPr defaultColWidth="9.140625" defaultRowHeight="15"/>
  <cols>
    <col min="1" max="1" width="14.8515625" style="0" customWidth="1"/>
    <col min="2" max="2" width="10.7109375" style="0" customWidth="1"/>
    <col min="3" max="3" width="12.7109375" style="0" customWidth="1"/>
    <col min="4" max="4" width="9.421875" style="0" customWidth="1"/>
    <col min="5" max="5" width="13.00390625" style="0" customWidth="1"/>
    <col min="6" max="6" width="9.7109375" style="0" customWidth="1"/>
    <col min="7" max="7" width="11.8515625" style="0" customWidth="1"/>
    <col min="8" max="8" width="10.8515625" style="0" customWidth="1"/>
    <col min="9" max="9" width="11.28125" style="0" customWidth="1"/>
    <col min="10" max="10" width="10.7109375" style="0" customWidth="1"/>
    <col min="11" max="11" width="12.00390625" style="0" customWidth="1"/>
    <col min="12" max="12" width="10.8515625" style="0" customWidth="1"/>
    <col min="13" max="13" width="13.421875" style="0" customWidth="1"/>
    <col min="14" max="14" width="10.8515625" style="374" customWidth="1"/>
    <col min="15" max="15" width="14.00390625" style="374" customWidth="1"/>
    <col min="16" max="16" width="12.00390625" style="0" customWidth="1"/>
    <col min="17" max="17" width="13.00390625" style="0" customWidth="1"/>
    <col min="19" max="19" width="14.00390625" style="0" customWidth="1"/>
    <col min="23" max="23" width="9.140625" style="381" customWidth="1"/>
  </cols>
  <sheetData>
    <row r="1" spans="1:26" s="448" customFormat="1" ht="25.5" customHeight="1" thickBot="1">
      <c r="A1" s="562" t="s">
        <v>118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10"/>
      <c r="S1" s="10"/>
      <c r="T1" s="10"/>
      <c r="U1" s="10"/>
      <c r="V1" s="10"/>
      <c r="W1" s="10"/>
      <c r="X1" s="10"/>
      <c r="Y1" s="10"/>
      <c r="Z1" s="10"/>
    </row>
    <row r="2" spans="1:26" s="448" customFormat="1" ht="33" customHeight="1">
      <c r="A2" s="449" t="s">
        <v>33</v>
      </c>
      <c r="B2" s="568" t="s">
        <v>119</v>
      </c>
      <c r="C2" s="568"/>
      <c r="D2" s="568" t="s">
        <v>120</v>
      </c>
      <c r="E2" s="568"/>
      <c r="F2" s="568" t="s">
        <v>121</v>
      </c>
      <c r="G2" s="568"/>
      <c r="H2" s="568" t="s">
        <v>152</v>
      </c>
      <c r="I2" s="568"/>
      <c r="J2" s="568" t="s">
        <v>122</v>
      </c>
      <c r="K2" s="568"/>
      <c r="L2" s="569" t="s">
        <v>171</v>
      </c>
      <c r="M2" s="568"/>
      <c r="N2" s="568" t="s">
        <v>172</v>
      </c>
      <c r="O2" s="568"/>
      <c r="P2" s="566" t="s">
        <v>6</v>
      </c>
      <c r="Q2" s="564" t="s">
        <v>8</v>
      </c>
      <c r="R2" s="10"/>
      <c r="S2" s="10" t="s">
        <v>123</v>
      </c>
      <c r="T2" s="10" t="s">
        <v>124</v>
      </c>
      <c r="U2" s="10" t="s">
        <v>125</v>
      </c>
      <c r="V2" s="10" t="s">
        <v>127</v>
      </c>
      <c r="W2" s="10" t="s">
        <v>124</v>
      </c>
      <c r="X2" s="10" t="s">
        <v>126</v>
      </c>
      <c r="Y2" s="10"/>
      <c r="Z2" s="10"/>
    </row>
    <row r="3" spans="1:26" ht="16.5" thickBot="1">
      <c r="A3" s="446" t="s">
        <v>42</v>
      </c>
      <c r="B3" s="308" t="s">
        <v>43</v>
      </c>
      <c r="C3" s="309" t="s">
        <v>8</v>
      </c>
      <c r="D3" s="308" t="s">
        <v>43</v>
      </c>
      <c r="E3" s="309" t="s">
        <v>8</v>
      </c>
      <c r="F3" s="308" t="s">
        <v>43</v>
      </c>
      <c r="G3" s="310" t="s">
        <v>8</v>
      </c>
      <c r="H3" s="447" t="s">
        <v>43</v>
      </c>
      <c r="I3" s="447" t="s">
        <v>8</v>
      </c>
      <c r="J3" s="311" t="s">
        <v>43</v>
      </c>
      <c r="K3" s="309" t="s">
        <v>8</v>
      </c>
      <c r="L3" s="308" t="s">
        <v>43</v>
      </c>
      <c r="M3" s="310" t="s">
        <v>8</v>
      </c>
      <c r="N3" s="447" t="s">
        <v>43</v>
      </c>
      <c r="O3" s="447" t="s">
        <v>8</v>
      </c>
      <c r="P3" s="567"/>
      <c r="Q3" s="565"/>
      <c r="R3" s="10"/>
      <c r="S3" s="450">
        <f>B16</f>
        <v>3548</v>
      </c>
      <c r="T3" s="10">
        <f>D16</f>
        <v>209</v>
      </c>
      <c r="U3" s="10">
        <f>F16</f>
        <v>101</v>
      </c>
      <c r="V3" s="10">
        <f>J16</f>
        <v>175</v>
      </c>
      <c r="W3" s="10">
        <v>0</v>
      </c>
      <c r="X3" s="10">
        <f>L16</f>
        <v>16</v>
      </c>
      <c r="Y3" s="10">
        <v>0</v>
      </c>
      <c r="Z3" s="10"/>
    </row>
    <row r="4" spans="1:17" ht="15.75">
      <c r="A4" s="312" t="s">
        <v>9</v>
      </c>
      <c r="B4" s="308">
        <v>295</v>
      </c>
      <c r="C4" s="313">
        <f>B4/30</f>
        <v>9.833333333333334</v>
      </c>
      <c r="D4" s="308">
        <v>31</v>
      </c>
      <c r="E4" s="314">
        <f>D4/30</f>
        <v>1.0333333333333334</v>
      </c>
      <c r="F4" s="308">
        <v>4</v>
      </c>
      <c r="G4" s="315">
        <f>F4/30</f>
        <v>0.13333333333333333</v>
      </c>
      <c r="H4" s="316">
        <v>0</v>
      </c>
      <c r="I4" s="317">
        <f>H4/30</f>
        <v>0</v>
      </c>
      <c r="J4" s="311">
        <v>31</v>
      </c>
      <c r="K4" s="314">
        <f>J4/30</f>
        <v>1.0333333333333334</v>
      </c>
      <c r="L4" s="308">
        <v>1</v>
      </c>
      <c r="M4" s="382">
        <f aca="true" t="shared" si="0" ref="M4:O15">L4/30</f>
        <v>0.03333333333333333</v>
      </c>
      <c r="N4" s="319">
        <v>261</v>
      </c>
      <c r="O4" s="382">
        <f t="shared" si="0"/>
        <v>8.7</v>
      </c>
      <c r="P4" s="319">
        <f aca="true" t="shared" si="1" ref="P4:P14">B4+D4+F4+H4+J4+L4+N4</f>
        <v>623</v>
      </c>
      <c r="Q4" s="313">
        <f>P4/30</f>
        <v>20.766666666666666</v>
      </c>
    </row>
    <row r="5" spans="1:17" ht="15.75">
      <c r="A5" s="318" t="s">
        <v>10</v>
      </c>
      <c r="B5" s="308">
        <v>326</v>
      </c>
      <c r="C5" s="313">
        <f aca="true" t="shared" si="2" ref="C5:C15">B5/30</f>
        <v>10.866666666666667</v>
      </c>
      <c r="D5" s="308">
        <v>17</v>
      </c>
      <c r="E5" s="314">
        <f aca="true" t="shared" si="3" ref="E5:E15">D5/30</f>
        <v>0.5666666666666667</v>
      </c>
      <c r="F5" s="308">
        <v>6</v>
      </c>
      <c r="G5" s="315">
        <f aca="true" t="shared" si="4" ref="G5:G15">F5/30</f>
        <v>0.2</v>
      </c>
      <c r="H5" s="316">
        <v>1</v>
      </c>
      <c r="I5" s="317">
        <f aca="true" t="shared" si="5" ref="I5:I17">H5/30</f>
        <v>0.03333333333333333</v>
      </c>
      <c r="J5" s="311">
        <v>4</v>
      </c>
      <c r="K5" s="314">
        <f aca="true" t="shared" si="6" ref="K5:K15">J5/30</f>
        <v>0.13333333333333333</v>
      </c>
      <c r="L5" s="308">
        <v>0</v>
      </c>
      <c r="M5" s="382">
        <f t="shared" si="0"/>
        <v>0</v>
      </c>
      <c r="N5" s="319">
        <v>254</v>
      </c>
      <c r="O5" s="382">
        <f t="shared" si="0"/>
        <v>8.466666666666667</v>
      </c>
      <c r="P5" s="319">
        <f t="shared" si="1"/>
        <v>608</v>
      </c>
      <c r="Q5" s="313">
        <f aca="true" t="shared" si="7" ref="Q5:Q15">P5/30</f>
        <v>20.266666666666666</v>
      </c>
    </row>
    <row r="6" spans="1:17" ht="15.75">
      <c r="A6" s="318" t="s">
        <v>11</v>
      </c>
      <c r="B6" s="308">
        <v>270</v>
      </c>
      <c r="C6" s="313">
        <f t="shared" si="2"/>
        <v>9</v>
      </c>
      <c r="D6" s="308">
        <v>10</v>
      </c>
      <c r="E6" s="314">
        <f t="shared" si="3"/>
        <v>0.3333333333333333</v>
      </c>
      <c r="F6" s="308">
        <v>13</v>
      </c>
      <c r="G6" s="315">
        <f t="shared" si="4"/>
        <v>0.43333333333333335</v>
      </c>
      <c r="H6" s="319">
        <v>2</v>
      </c>
      <c r="I6" s="317">
        <f t="shared" si="5"/>
        <v>0.06666666666666667</v>
      </c>
      <c r="J6" s="311">
        <v>3</v>
      </c>
      <c r="K6" s="314">
        <f t="shared" si="6"/>
        <v>0.1</v>
      </c>
      <c r="L6" s="308">
        <v>0</v>
      </c>
      <c r="M6" s="382">
        <f t="shared" si="0"/>
        <v>0</v>
      </c>
      <c r="N6" s="319">
        <v>284</v>
      </c>
      <c r="O6" s="382">
        <f t="shared" si="0"/>
        <v>9.466666666666667</v>
      </c>
      <c r="P6" s="319">
        <f t="shared" si="1"/>
        <v>582</v>
      </c>
      <c r="Q6" s="313">
        <f t="shared" si="7"/>
        <v>19.4</v>
      </c>
    </row>
    <row r="7" spans="1:17" ht="15.75">
      <c r="A7" s="318" t="s">
        <v>12</v>
      </c>
      <c r="B7" s="308">
        <v>283</v>
      </c>
      <c r="C7" s="313">
        <f t="shared" si="2"/>
        <v>9.433333333333334</v>
      </c>
      <c r="D7" s="308">
        <v>19</v>
      </c>
      <c r="E7" s="314">
        <f t="shared" si="3"/>
        <v>0.6333333333333333</v>
      </c>
      <c r="F7" s="308">
        <v>12</v>
      </c>
      <c r="G7" s="315">
        <f t="shared" si="4"/>
        <v>0.4</v>
      </c>
      <c r="H7" s="316">
        <v>1</v>
      </c>
      <c r="I7" s="317">
        <f t="shared" si="5"/>
        <v>0.03333333333333333</v>
      </c>
      <c r="J7" s="311">
        <v>11</v>
      </c>
      <c r="K7" s="314">
        <f t="shared" si="6"/>
        <v>0.36666666666666664</v>
      </c>
      <c r="L7" s="308">
        <v>2</v>
      </c>
      <c r="M7" s="382">
        <f t="shared" si="0"/>
        <v>0.06666666666666667</v>
      </c>
      <c r="N7" s="319">
        <v>290</v>
      </c>
      <c r="O7" s="382">
        <f t="shared" si="0"/>
        <v>9.666666666666666</v>
      </c>
      <c r="P7" s="319">
        <f t="shared" si="1"/>
        <v>618</v>
      </c>
      <c r="Q7" s="313">
        <f t="shared" si="7"/>
        <v>20.6</v>
      </c>
    </row>
    <row r="8" spans="1:17" ht="15.75">
      <c r="A8" s="318" t="s">
        <v>13</v>
      </c>
      <c r="B8" s="308">
        <v>315</v>
      </c>
      <c r="C8" s="313">
        <f t="shared" si="2"/>
        <v>10.5</v>
      </c>
      <c r="D8" s="308">
        <v>22</v>
      </c>
      <c r="E8" s="314">
        <f t="shared" si="3"/>
        <v>0.7333333333333333</v>
      </c>
      <c r="F8" s="308">
        <v>7</v>
      </c>
      <c r="G8" s="315">
        <f t="shared" si="4"/>
        <v>0.23333333333333334</v>
      </c>
      <c r="H8" s="316">
        <v>4</v>
      </c>
      <c r="I8" s="317">
        <f t="shared" si="5"/>
        <v>0.13333333333333333</v>
      </c>
      <c r="J8" s="311">
        <v>15</v>
      </c>
      <c r="K8" s="314">
        <f t="shared" si="6"/>
        <v>0.5</v>
      </c>
      <c r="L8" s="308">
        <v>0</v>
      </c>
      <c r="M8" s="382">
        <f t="shared" si="0"/>
        <v>0</v>
      </c>
      <c r="N8" s="319">
        <v>288</v>
      </c>
      <c r="O8" s="382">
        <f t="shared" si="0"/>
        <v>9.6</v>
      </c>
      <c r="P8" s="319">
        <f t="shared" si="1"/>
        <v>651</v>
      </c>
      <c r="Q8" s="313">
        <f t="shared" si="7"/>
        <v>21.7</v>
      </c>
    </row>
    <row r="9" spans="1:17" ht="15.75">
      <c r="A9" s="318" t="s">
        <v>14</v>
      </c>
      <c r="B9" s="308">
        <v>237</v>
      </c>
      <c r="C9" s="313">
        <f t="shared" si="2"/>
        <v>7.9</v>
      </c>
      <c r="D9" s="308">
        <v>15</v>
      </c>
      <c r="E9" s="314">
        <f t="shared" si="3"/>
        <v>0.5</v>
      </c>
      <c r="F9" s="308">
        <v>7</v>
      </c>
      <c r="G9" s="315">
        <f t="shared" si="4"/>
        <v>0.23333333333333334</v>
      </c>
      <c r="H9" s="316">
        <v>0</v>
      </c>
      <c r="I9" s="317">
        <f t="shared" si="5"/>
        <v>0</v>
      </c>
      <c r="J9" s="311">
        <v>34</v>
      </c>
      <c r="K9" s="314">
        <f t="shared" si="6"/>
        <v>1.1333333333333333</v>
      </c>
      <c r="L9" s="308">
        <v>3</v>
      </c>
      <c r="M9" s="382">
        <f t="shared" si="0"/>
        <v>0.1</v>
      </c>
      <c r="N9" s="319">
        <v>217</v>
      </c>
      <c r="O9" s="382">
        <f t="shared" si="0"/>
        <v>7.233333333333333</v>
      </c>
      <c r="P9" s="319">
        <f t="shared" si="1"/>
        <v>513</v>
      </c>
      <c r="Q9" s="313">
        <f t="shared" si="7"/>
        <v>17.1</v>
      </c>
    </row>
    <row r="10" spans="1:17" ht="15.75">
      <c r="A10" s="318" t="s">
        <v>15</v>
      </c>
      <c r="B10" s="308">
        <v>271</v>
      </c>
      <c r="C10" s="313">
        <f t="shared" si="2"/>
        <v>9.033333333333333</v>
      </c>
      <c r="D10" s="308">
        <v>18</v>
      </c>
      <c r="E10" s="314">
        <f t="shared" si="3"/>
        <v>0.6</v>
      </c>
      <c r="F10" s="308">
        <v>8</v>
      </c>
      <c r="G10" s="315">
        <f t="shared" si="4"/>
        <v>0.26666666666666666</v>
      </c>
      <c r="H10" s="319">
        <v>0</v>
      </c>
      <c r="I10" s="317">
        <f t="shared" si="5"/>
        <v>0</v>
      </c>
      <c r="J10" s="311">
        <v>15</v>
      </c>
      <c r="K10" s="314">
        <f t="shared" si="6"/>
        <v>0.5</v>
      </c>
      <c r="L10" s="308">
        <v>1</v>
      </c>
      <c r="M10" s="382">
        <f t="shared" si="0"/>
        <v>0.03333333333333333</v>
      </c>
      <c r="N10" s="319">
        <v>241</v>
      </c>
      <c r="O10" s="382">
        <f t="shared" si="0"/>
        <v>8.033333333333333</v>
      </c>
      <c r="P10" s="319">
        <f t="shared" si="1"/>
        <v>554</v>
      </c>
      <c r="Q10" s="313">
        <f t="shared" si="7"/>
        <v>18.466666666666665</v>
      </c>
    </row>
    <row r="11" spans="1:17" ht="15.75">
      <c r="A11" s="318" t="s">
        <v>16</v>
      </c>
      <c r="B11" s="308">
        <v>281</v>
      </c>
      <c r="C11" s="313">
        <f t="shared" si="2"/>
        <v>9.366666666666667</v>
      </c>
      <c r="D11" s="308">
        <v>9</v>
      </c>
      <c r="E11" s="314">
        <f t="shared" si="3"/>
        <v>0.3</v>
      </c>
      <c r="F11" s="308">
        <v>7</v>
      </c>
      <c r="G11" s="315">
        <f t="shared" si="4"/>
        <v>0.23333333333333334</v>
      </c>
      <c r="H11" s="319">
        <v>1</v>
      </c>
      <c r="I11" s="317">
        <f t="shared" si="5"/>
        <v>0.03333333333333333</v>
      </c>
      <c r="J11" s="311">
        <v>21</v>
      </c>
      <c r="K11" s="314">
        <f t="shared" si="6"/>
        <v>0.7</v>
      </c>
      <c r="L11" s="308">
        <v>0</v>
      </c>
      <c r="M11" s="382">
        <f t="shared" si="0"/>
        <v>0</v>
      </c>
      <c r="N11" s="319">
        <v>210</v>
      </c>
      <c r="O11" s="382">
        <f t="shared" si="0"/>
        <v>7</v>
      </c>
      <c r="P11" s="319">
        <f t="shared" si="1"/>
        <v>529</v>
      </c>
      <c r="Q11" s="313">
        <f t="shared" si="7"/>
        <v>17.633333333333333</v>
      </c>
    </row>
    <row r="12" spans="1:17" ht="15.75">
      <c r="A12" s="318" t="s">
        <v>17</v>
      </c>
      <c r="B12" s="320">
        <v>282</v>
      </c>
      <c r="C12" s="321">
        <f t="shared" si="2"/>
        <v>9.4</v>
      </c>
      <c r="D12" s="320">
        <v>15</v>
      </c>
      <c r="E12" s="322">
        <f t="shared" si="3"/>
        <v>0.5</v>
      </c>
      <c r="F12" s="320">
        <v>8</v>
      </c>
      <c r="G12" s="323">
        <f t="shared" si="4"/>
        <v>0.26666666666666666</v>
      </c>
      <c r="H12" s="324">
        <v>3</v>
      </c>
      <c r="I12" s="325">
        <f t="shared" si="5"/>
        <v>0.1</v>
      </c>
      <c r="J12" s="307">
        <v>11</v>
      </c>
      <c r="K12" s="322">
        <f t="shared" si="6"/>
        <v>0.36666666666666664</v>
      </c>
      <c r="L12" s="320">
        <v>3</v>
      </c>
      <c r="M12" s="383">
        <f t="shared" si="0"/>
        <v>0.1</v>
      </c>
      <c r="N12" s="324">
        <v>259</v>
      </c>
      <c r="O12" s="382">
        <f t="shared" si="0"/>
        <v>8.633333333333333</v>
      </c>
      <c r="P12" s="319">
        <f t="shared" si="1"/>
        <v>581</v>
      </c>
      <c r="Q12" s="313">
        <f t="shared" si="7"/>
        <v>19.366666666666667</v>
      </c>
    </row>
    <row r="13" spans="1:17" ht="15.75">
      <c r="A13" s="318" t="s">
        <v>18</v>
      </c>
      <c r="B13" s="320">
        <v>325</v>
      </c>
      <c r="C13" s="321">
        <f t="shared" si="2"/>
        <v>10.833333333333334</v>
      </c>
      <c r="D13" s="320">
        <v>14</v>
      </c>
      <c r="E13" s="322">
        <f t="shared" si="3"/>
        <v>0.4666666666666667</v>
      </c>
      <c r="F13" s="320">
        <v>7</v>
      </c>
      <c r="G13" s="323">
        <f t="shared" si="4"/>
        <v>0.23333333333333334</v>
      </c>
      <c r="H13" s="324">
        <v>5</v>
      </c>
      <c r="I13" s="325">
        <f t="shared" si="5"/>
        <v>0.16666666666666666</v>
      </c>
      <c r="J13" s="307">
        <v>10</v>
      </c>
      <c r="K13" s="322">
        <f t="shared" si="6"/>
        <v>0.3333333333333333</v>
      </c>
      <c r="L13" s="320">
        <v>4</v>
      </c>
      <c r="M13" s="383">
        <f t="shared" si="0"/>
        <v>0.13333333333333333</v>
      </c>
      <c r="N13" s="324">
        <v>263</v>
      </c>
      <c r="O13" s="382">
        <f t="shared" si="0"/>
        <v>8.766666666666667</v>
      </c>
      <c r="P13" s="319">
        <f t="shared" si="1"/>
        <v>628</v>
      </c>
      <c r="Q13" s="313">
        <f t="shared" si="7"/>
        <v>20.933333333333334</v>
      </c>
    </row>
    <row r="14" spans="1:17" ht="15.75">
      <c r="A14" s="318" t="s">
        <v>19</v>
      </c>
      <c r="B14" s="388">
        <v>339</v>
      </c>
      <c r="C14" s="313">
        <f t="shared" si="2"/>
        <v>11.3</v>
      </c>
      <c r="D14" s="388">
        <v>20</v>
      </c>
      <c r="E14" s="314">
        <f t="shared" si="3"/>
        <v>0.6666666666666666</v>
      </c>
      <c r="F14" s="388">
        <v>13</v>
      </c>
      <c r="G14" s="315">
        <f t="shared" si="4"/>
        <v>0.43333333333333335</v>
      </c>
      <c r="H14" s="319">
        <v>1</v>
      </c>
      <c r="I14" s="317">
        <f t="shared" si="5"/>
        <v>0.03333333333333333</v>
      </c>
      <c r="J14" s="389">
        <v>13</v>
      </c>
      <c r="K14" s="314">
        <f t="shared" si="6"/>
        <v>0.43333333333333335</v>
      </c>
      <c r="L14" s="388">
        <v>1</v>
      </c>
      <c r="M14" s="382">
        <f t="shared" si="0"/>
        <v>0.03333333333333333</v>
      </c>
      <c r="N14" s="319">
        <v>244</v>
      </c>
      <c r="O14" s="382">
        <f t="shared" si="0"/>
        <v>8.133333333333333</v>
      </c>
      <c r="P14" s="319">
        <f t="shared" si="1"/>
        <v>631</v>
      </c>
      <c r="Q14" s="313">
        <f t="shared" si="7"/>
        <v>21.033333333333335</v>
      </c>
    </row>
    <row r="15" spans="1:17" ht="15.75">
      <c r="A15" s="318" t="s">
        <v>20</v>
      </c>
      <c r="B15" s="428">
        <v>324</v>
      </c>
      <c r="C15" s="321">
        <f t="shared" si="2"/>
        <v>10.8</v>
      </c>
      <c r="D15" s="428">
        <v>19</v>
      </c>
      <c r="E15" s="314">
        <f t="shared" si="3"/>
        <v>0.6333333333333333</v>
      </c>
      <c r="F15" s="320">
        <v>9</v>
      </c>
      <c r="G15" s="323">
        <f t="shared" si="4"/>
        <v>0.3</v>
      </c>
      <c r="H15" s="324">
        <v>1</v>
      </c>
      <c r="I15" s="325">
        <f t="shared" si="5"/>
        <v>0.03333333333333333</v>
      </c>
      <c r="J15" s="307">
        <v>7</v>
      </c>
      <c r="K15" s="322">
        <f t="shared" si="6"/>
        <v>0.23333333333333334</v>
      </c>
      <c r="L15" s="320">
        <v>1</v>
      </c>
      <c r="M15" s="383">
        <f t="shared" si="0"/>
        <v>0.03333333333333333</v>
      </c>
      <c r="N15" s="324">
        <v>242</v>
      </c>
      <c r="O15" s="383">
        <f>N15/30</f>
        <v>8.066666666666666</v>
      </c>
      <c r="P15" s="319">
        <f>B15+D15+F15+H15+J15+L15+N15</f>
        <v>603</v>
      </c>
      <c r="Q15" s="313">
        <f t="shared" si="7"/>
        <v>20.1</v>
      </c>
    </row>
    <row r="16" spans="1:20" ht="26.25" customHeight="1">
      <c r="A16" s="326" t="s">
        <v>6</v>
      </c>
      <c r="B16" s="327">
        <f>SUM(B4:B15)</f>
        <v>3548</v>
      </c>
      <c r="C16" s="327">
        <f>SUM(C4:C15)/30</f>
        <v>3.942222222222222</v>
      </c>
      <c r="D16" s="327">
        <f>SUM(D4:D15)</f>
        <v>209</v>
      </c>
      <c r="E16" s="327">
        <f>SUM(E4:E15)/30</f>
        <v>0.23222222222222222</v>
      </c>
      <c r="F16" s="328">
        <f>SUM(F4:F15)</f>
        <v>101</v>
      </c>
      <c r="G16" s="329">
        <f>SUM(G4:G15)/30</f>
        <v>0.11222222222222221</v>
      </c>
      <c r="H16" s="329">
        <f>SUM(H4:H15)</f>
        <v>19</v>
      </c>
      <c r="I16" s="330">
        <f t="shared" si="5"/>
        <v>0.6333333333333333</v>
      </c>
      <c r="J16" s="331">
        <f>SUM(J4:J15)</f>
        <v>175</v>
      </c>
      <c r="K16" s="327">
        <f>SUM(K4:K15)/30</f>
        <v>0.19444444444444445</v>
      </c>
      <c r="L16" s="327">
        <f>SUM(L4:L15)</f>
        <v>16</v>
      </c>
      <c r="M16" s="328">
        <f>SUM(M4:M15)/30</f>
        <v>0.017777777777777778</v>
      </c>
      <c r="N16" s="327">
        <f>SUM(N4:N15)</f>
        <v>3053</v>
      </c>
      <c r="O16" s="327">
        <f>SUM(O4:O15)/30</f>
        <v>3.392222222222222</v>
      </c>
      <c r="P16" s="331">
        <f>SUM(P4:P15)</f>
        <v>7121</v>
      </c>
      <c r="Q16" s="332">
        <f>P17/30</f>
        <v>19.780555555555555</v>
      </c>
      <c r="T16" s="448"/>
    </row>
    <row r="17" spans="1:17" ht="35.25" customHeight="1" thickBot="1">
      <c r="A17" s="333" t="s">
        <v>44</v>
      </c>
      <c r="B17" s="334">
        <f>B16/11</f>
        <v>322.54545454545456</v>
      </c>
      <c r="C17" s="335"/>
      <c r="D17" s="334">
        <f>D16/11</f>
        <v>19</v>
      </c>
      <c r="E17" s="335"/>
      <c r="F17" s="334">
        <f>F16/12</f>
        <v>8.416666666666666</v>
      </c>
      <c r="G17" s="329">
        <f>SUM(G5:G16)/30</f>
        <v>0.11151851851851852</v>
      </c>
      <c r="H17" s="334">
        <f>H16/12</f>
        <v>1.5833333333333333</v>
      </c>
      <c r="I17" s="330">
        <f t="shared" si="5"/>
        <v>0.05277777777777778</v>
      </c>
      <c r="J17" s="334">
        <f>J16/12</f>
        <v>14.583333333333334</v>
      </c>
      <c r="K17" s="327">
        <f>SUM(K5:K16)/30</f>
        <v>0.1664814814814815</v>
      </c>
      <c r="L17" s="334">
        <f>L16/12</f>
        <v>1.3333333333333333</v>
      </c>
      <c r="M17" s="328">
        <f>SUM(M5:M16)/30</f>
        <v>0.01725925925925926</v>
      </c>
      <c r="N17" s="390">
        <f>N16/12</f>
        <v>254.41666666666666</v>
      </c>
      <c r="O17" s="327">
        <f>SUM(O5:O16)/30</f>
        <v>3.215296296296296</v>
      </c>
      <c r="P17" s="384">
        <f>P16/12</f>
        <v>593.4166666666666</v>
      </c>
      <c r="Q17" s="332">
        <f>P18/30</f>
        <v>0.03333333333333333</v>
      </c>
    </row>
    <row r="18" spans="1:17" ht="30" customHeight="1" thickBot="1">
      <c r="A18" s="336" t="s">
        <v>46</v>
      </c>
      <c r="B18" s="337">
        <f>B16/P16</f>
        <v>0.498244628563404</v>
      </c>
      <c r="C18" s="338"/>
      <c r="D18" s="339">
        <f>D16/P16</f>
        <v>0.029349810419884846</v>
      </c>
      <c r="E18" s="339"/>
      <c r="F18" s="340">
        <f>F16/P16</f>
        <v>0.014183401207695548</v>
      </c>
      <c r="G18" s="339"/>
      <c r="H18" s="339"/>
      <c r="I18" s="339"/>
      <c r="J18" s="341">
        <f>J16/P16</f>
        <v>0.02457520011234377</v>
      </c>
      <c r="K18" s="342"/>
      <c r="L18" s="341">
        <f>L16/P16</f>
        <v>0.0022468754388428594</v>
      </c>
      <c r="M18" s="340"/>
      <c r="N18" s="386"/>
      <c r="O18" s="386"/>
      <c r="P18" s="385">
        <v>1</v>
      </c>
      <c r="Q18" s="343"/>
    </row>
    <row r="19" ht="15">
      <c r="N19" s="403"/>
    </row>
    <row r="20" ht="15">
      <c r="N20" s="387" t="s">
        <v>170</v>
      </c>
    </row>
    <row r="26" ht="15">
      <c r="G26" s="297"/>
    </row>
  </sheetData>
  <sheetProtection/>
  <mergeCells count="10">
    <mergeCell ref="A1:Q1"/>
    <mergeCell ref="Q2:Q3"/>
    <mergeCell ref="P2:P3"/>
    <mergeCell ref="B2:C2"/>
    <mergeCell ref="D2:E2"/>
    <mergeCell ref="F2:G2"/>
    <mergeCell ref="J2:K2"/>
    <mergeCell ref="L2:M2"/>
    <mergeCell ref="H2:I2"/>
    <mergeCell ref="N2:O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9" sqref="M29"/>
    </sheetView>
  </sheetViews>
  <sheetFormatPr defaultColWidth="9.140625" defaultRowHeight="15"/>
  <cols>
    <col min="1" max="1" width="22.8515625" style="0" customWidth="1"/>
    <col min="2" max="2" width="10.57421875" style="0" customWidth="1"/>
    <col min="3" max="3" width="11.7109375" style="0" customWidth="1"/>
    <col min="4" max="9" width="10.57421875" style="0" customWidth="1"/>
    <col min="10" max="13" width="11.421875" style="0" customWidth="1"/>
    <col min="14" max="14" width="10.57421875" style="0" customWidth="1"/>
  </cols>
  <sheetData>
    <row r="1" ht="15.75" thickBot="1"/>
    <row r="2" spans="1:14" ht="15">
      <c r="A2" s="570" t="s">
        <v>160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2"/>
    </row>
    <row r="3" spans="1:14" ht="15.75" thickBot="1">
      <c r="A3" s="573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5"/>
    </row>
    <row r="4" spans="1:14" s="50" customFormat="1" ht="32.25" customHeight="1">
      <c r="A4" s="154" t="s">
        <v>159</v>
      </c>
      <c r="B4" s="154" t="s">
        <v>9</v>
      </c>
      <c r="C4" s="154" t="s">
        <v>10</v>
      </c>
      <c r="D4" s="154" t="s">
        <v>11</v>
      </c>
      <c r="E4" s="154" t="s">
        <v>12</v>
      </c>
      <c r="F4" s="154" t="s">
        <v>13</v>
      </c>
      <c r="G4" s="154" t="s">
        <v>14</v>
      </c>
      <c r="H4" s="154" t="s">
        <v>15</v>
      </c>
      <c r="I4" s="154" t="s">
        <v>16</v>
      </c>
      <c r="J4" s="154" t="s">
        <v>17</v>
      </c>
      <c r="K4" s="154" t="s">
        <v>18</v>
      </c>
      <c r="L4" s="154" t="s">
        <v>19</v>
      </c>
      <c r="M4" s="154" t="s">
        <v>20</v>
      </c>
      <c r="N4" s="154" t="s">
        <v>6</v>
      </c>
    </row>
    <row r="5" spans="1:14" ht="15">
      <c r="A5" s="155" t="s">
        <v>80</v>
      </c>
      <c r="B5" s="156">
        <v>0</v>
      </c>
      <c r="C5" s="156">
        <v>0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298">
        <v>0</v>
      </c>
      <c r="J5" s="298">
        <v>0</v>
      </c>
      <c r="K5" s="368">
        <v>0</v>
      </c>
      <c r="L5" s="416">
        <v>0</v>
      </c>
      <c r="M5" s="416">
        <v>0</v>
      </c>
      <c r="N5" s="157">
        <f>SUM(B5:M5)</f>
        <v>0</v>
      </c>
    </row>
    <row r="6" spans="1:14" ht="15">
      <c r="A6" s="155" t="s">
        <v>81</v>
      </c>
      <c r="B6" s="156">
        <v>0</v>
      </c>
      <c r="C6" s="156">
        <v>0</v>
      </c>
      <c r="D6" s="156">
        <v>0</v>
      </c>
      <c r="E6" s="156">
        <v>0</v>
      </c>
      <c r="F6" s="156">
        <v>0</v>
      </c>
      <c r="G6" s="156">
        <v>0</v>
      </c>
      <c r="H6" s="156">
        <v>0</v>
      </c>
      <c r="I6" s="298">
        <v>0</v>
      </c>
      <c r="J6" s="298">
        <v>0</v>
      </c>
      <c r="K6" s="368">
        <v>0</v>
      </c>
      <c r="L6" s="416">
        <v>0</v>
      </c>
      <c r="M6" s="416">
        <v>0</v>
      </c>
      <c r="N6" s="157">
        <f aca="true" t="shared" si="0" ref="N6:N27">SUM(B6:M6)</f>
        <v>0</v>
      </c>
    </row>
    <row r="7" spans="1:14" ht="15">
      <c r="A7" s="155" t="s">
        <v>82</v>
      </c>
      <c r="B7" s="156">
        <v>0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298">
        <v>0</v>
      </c>
      <c r="J7" s="298">
        <v>0</v>
      </c>
      <c r="K7" s="368">
        <v>0</v>
      </c>
      <c r="L7" s="416">
        <v>0</v>
      </c>
      <c r="M7" s="416">
        <v>0</v>
      </c>
      <c r="N7" s="157">
        <f t="shared" si="0"/>
        <v>0</v>
      </c>
    </row>
    <row r="8" spans="1:14" ht="15">
      <c r="A8" s="155" t="s">
        <v>83</v>
      </c>
      <c r="B8" s="156">
        <v>0</v>
      </c>
      <c r="C8" s="156">
        <v>1</v>
      </c>
      <c r="D8" s="156">
        <v>0</v>
      </c>
      <c r="E8" s="156">
        <v>0</v>
      </c>
      <c r="F8" s="156">
        <v>1</v>
      </c>
      <c r="G8" s="156">
        <v>1</v>
      </c>
      <c r="H8" s="156">
        <v>1</v>
      </c>
      <c r="I8" s="298">
        <v>1</v>
      </c>
      <c r="J8" s="298">
        <v>1</v>
      </c>
      <c r="K8" s="368">
        <v>0</v>
      </c>
      <c r="L8" s="416">
        <v>0</v>
      </c>
      <c r="M8" s="416">
        <v>0</v>
      </c>
      <c r="N8" s="157">
        <f t="shared" si="0"/>
        <v>6</v>
      </c>
    </row>
    <row r="9" spans="1:14" ht="15">
      <c r="A9" s="155" t="s">
        <v>84</v>
      </c>
      <c r="B9" s="15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298">
        <v>0</v>
      </c>
      <c r="J9" s="298">
        <v>0</v>
      </c>
      <c r="K9" s="368">
        <v>0</v>
      </c>
      <c r="L9" s="416">
        <v>0</v>
      </c>
      <c r="M9" s="416">
        <v>0</v>
      </c>
      <c r="N9" s="157">
        <f t="shared" si="0"/>
        <v>0</v>
      </c>
    </row>
    <row r="10" spans="1:14" ht="15">
      <c r="A10" s="155" t="s">
        <v>85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298">
        <v>0</v>
      </c>
      <c r="J10" s="298">
        <v>0</v>
      </c>
      <c r="K10" s="368">
        <v>0</v>
      </c>
      <c r="L10" s="416">
        <v>0</v>
      </c>
      <c r="M10" s="416">
        <v>0</v>
      </c>
      <c r="N10" s="157">
        <f t="shared" si="0"/>
        <v>0</v>
      </c>
    </row>
    <row r="11" spans="1:14" ht="15">
      <c r="A11" s="155" t="s">
        <v>86</v>
      </c>
      <c r="B11" s="156">
        <v>0</v>
      </c>
      <c r="C11" s="156">
        <v>0</v>
      </c>
      <c r="D11" s="156">
        <v>0</v>
      </c>
      <c r="E11" s="156">
        <v>0</v>
      </c>
      <c r="F11" s="156">
        <v>0</v>
      </c>
      <c r="G11" s="298">
        <v>1</v>
      </c>
      <c r="H11" s="156">
        <v>0</v>
      </c>
      <c r="I11" s="298">
        <v>0</v>
      </c>
      <c r="J11" s="298">
        <v>0</v>
      </c>
      <c r="K11" s="368">
        <v>1</v>
      </c>
      <c r="L11" s="416">
        <v>0</v>
      </c>
      <c r="M11" s="416">
        <v>0</v>
      </c>
      <c r="N11" s="157">
        <f t="shared" si="0"/>
        <v>2</v>
      </c>
    </row>
    <row r="12" spans="1:14" ht="15">
      <c r="A12" s="155" t="s">
        <v>87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298">
        <v>0</v>
      </c>
      <c r="H12" s="156">
        <v>0</v>
      </c>
      <c r="I12" s="298">
        <v>0</v>
      </c>
      <c r="J12" s="298">
        <v>0</v>
      </c>
      <c r="K12" s="368">
        <v>0</v>
      </c>
      <c r="L12" s="416">
        <v>0</v>
      </c>
      <c r="M12" s="416">
        <v>0</v>
      </c>
      <c r="N12" s="157">
        <f t="shared" si="0"/>
        <v>0</v>
      </c>
    </row>
    <row r="13" spans="1:14" ht="15">
      <c r="A13" s="155" t="s">
        <v>88</v>
      </c>
      <c r="B13" s="156">
        <v>0</v>
      </c>
      <c r="C13" s="156">
        <v>0</v>
      </c>
      <c r="D13" s="156">
        <v>0</v>
      </c>
      <c r="E13" s="156">
        <v>0</v>
      </c>
      <c r="F13" s="156">
        <v>0</v>
      </c>
      <c r="G13" s="298">
        <v>0</v>
      </c>
      <c r="H13" s="156">
        <v>0</v>
      </c>
      <c r="I13" s="298">
        <v>0</v>
      </c>
      <c r="J13" s="298">
        <v>0</v>
      </c>
      <c r="K13" s="368">
        <v>0</v>
      </c>
      <c r="L13" s="416">
        <v>0</v>
      </c>
      <c r="M13" s="416">
        <v>0</v>
      </c>
      <c r="N13" s="157">
        <f t="shared" si="0"/>
        <v>0</v>
      </c>
    </row>
    <row r="14" spans="1:14" ht="15">
      <c r="A14" s="155" t="s">
        <v>89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298">
        <v>1</v>
      </c>
      <c r="H14" s="156">
        <v>0</v>
      </c>
      <c r="I14" s="298">
        <v>0</v>
      </c>
      <c r="J14" s="298">
        <v>0</v>
      </c>
      <c r="K14" s="368">
        <v>0</v>
      </c>
      <c r="L14" s="416">
        <v>0</v>
      </c>
      <c r="M14" s="416">
        <v>0</v>
      </c>
      <c r="N14" s="157">
        <f t="shared" si="0"/>
        <v>1</v>
      </c>
    </row>
    <row r="15" spans="1:14" ht="15">
      <c r="A15" s="155" t="s">
        <v>90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298">
        <v>0</v>
      </c>
      <c r="H15" s="156">
        <v>0</v>
      </c>
      <c r="I15" s="298">
        <v>0</v>
      </c>
      <c r="J15" s="298">
        <v>0</v>
      </c>
      <c r="K15" s="368">
        <v>0</v>
      </c>
      <c r="L15" s="416">
        <v>0</v>
      </c>
      <c r="M15" s="416">
        <v>0</v>
      </c>
      <c r="N15" s="157">
        <f t="shared" si="0"/>
        <v>0</v>
      </c>
    </row>
    <row r="16" spans="1:14" ht="15">
      <c r="A16" s="155" t="s">
        <v>91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298">
        <v>0</v>
      </c>
      <c r="H16" s="156">
        <v>0</v>
      </c>
      <c r="I16" s="298">
        <v>0</v>
      </c>
      <c r="J16" s="298">
        <v>0</v>
      </c>
      <c r="K16" s="368">
        <v>0</v>
      </c>
      <c r="L16" s="416">
        <v>0</v>
      </c>
      <c r="M16" s="416">
        <v>0</v>
      </c>
      <c r="N16" s="157">
        <f t="shared" si="0"/>
        <v>0</v>
      </c>
    </row>
    <row r="17" spans="1:14" ht="15">
      <c r="A17" s="155" t="s">
        <v>92</v>
      </c>
      <c r="B17" s="156">
        <v>0</v>
      </c>
      <c r="C17" s="156">
        <v>0</v>
      </c>
      <c r="D17" s="156">
        <v>0</v>
      </c>
      <c r="E17" s="156">
        <v>0</v>
      </c>
      <c r="F17" s="156">
        <v>1</v>
      </c>
      <c r="G17" s="298">
        <v>2</v>
      </c>
      <c r="H17" s="156">
        <v>1</v>
      </c>
      <c r="I17" s="298">
        <v>1</v>
      </c>
      <c r="J17" s="298">
        <v>1</v>
      </c>
      <c r="K17" s="368">
        <v>0</v>
      </c>
      <c r="L17" s="416">
        <v>0</v>
      </c>
      <c r="M17" s="416">
        <v>0</v>
      </c>
      <c r="N17" s="157">
        <f t="shared" si="0"/>
        <v>6</v>
      </c>
    </row>
    <row r="18" spans="1:14" ht="15">
      <c r="A18" s="155" t="s">
        <v>93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298">
        <v>0</v>
      </c>
      <c r="H18" s="156">
        <v>0</v>
      </c>
      <c r="I18" s="298">
        <v>0</v>
      </c>
      <c r="J18" s="298">
        <v>0</v>
      </c>
      <c r="K18" s="368">
        <v>0</v>
      </c>
      <c r="L18" s="416">
        <v>1</v>
      </c>
      <c r="M18" s="416">
        <v>0</v>
      </c>
      <c r="N18" s="157">
        <f t="shared" si="0"/>
        <v>1</v>
      </c>
    </row>
    <row r="19" spans="1:14" ht="15">
      <c r="A19" s="155" t="s">
        <v>94</v>
      </c>
      <c r="B19" s="156">
        <v>1</v>
      </c>
      <c r="C19" s="156">
        <v>0</v>
      </c>
      <c r="D19" s="156">
        <v>0</v>
      </c>
      <c r="E19" s="156">
        <v>0</v>
      </c>
      <c r="F19" s="156">
        <v>0</v>
      </c>
      <c r="G19" s="298">
        <v>0</v>
      </c>
      <c r="H19" s="156">
        <v>0</v>
      </c>
      <c r="I19" s="298">
        <v>0</v>
      </c>
      <c r="J19" s="298">
        <v>0</v>
      </c>
      <c r="K19" s="368">
        <v>0</v>
      </c>
      <c r="L19" s="416">
        <v>0</v>
      </c>
      <c r="M19" s="416">
        <v>0</v>
      </c>
      <c r="N19" s="157">
        <f t="shared" si="0"/>
        <v>1</v>
      </c>
    </row>
    <row r="20" spans="1:14" ht="15">
      <c r="A20" s="155" t="s">
        <v>95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298">
        <v>0</v>
      </c>
      <c r="H20" s="156">
        <v>0</v>
      </c>
      <c r="I20" s="298">
        <v>3</v>
      </c>
      <c r="J20" s="298">
        <v>0</v>
      </c>
      <c r="K20" s="368">
        <v>0</v>
      </c>
      <c r="L20" s="416">
        <v>0</v>
      </c>
      <c r="M20" s="416">
        <v>1</v>
      </c>
      <c r="N20" s="157">
        <f t="shared" si="0"/>
        <v>4</v>
      </c>
    </row>
    <row r="21" spans="1:14" ht="15">
      <c r="A21" s="155" t="s">
        <v>97</v>
      </c>
      <c r="B21" s="156">
        <v>0</v>
      </c>
      <c r="C21" s="156">
        <v>1</v>
      </c>
      <c r="D21" s="156">
        <v>1</v>
      </c>
      <c r="E21" s="156">
        <v>0</v>
      </c>
      <c r="F21" s="156">
        <v>1</v>
      </c>
      <c r="G21" s="298">
        <v>2</v>
      </c>
      <c r="H21" s="156">
        <v>0</v>
      </c>
      <c r="I21" s="298">
        <v>0</v>
      </c>
      <c r="J21" s="298">
        <v>1</v>
      </c>
      <c r="K21" s="368">
        <v>0</v>
      </c>
      <c r="L21" s="416">
        <v>0</v>
      </c>
      <c r="M21" s="416">
        <v>0</v>
      </c>
      <c r="N21" s="157">
        <f t="shared" si="0"/>
        <v>6</v>
      </c>
    </row>
    <row r="22" spans="1:14" ht="15">
      <c r="A22" s="155" t="s">
        <v>98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298">
        <v>2</v>
      </c>
      <c r="H22" s="156">
        <v>1</v>
      </c>
      <c r="I22" s="298">
        <v>1</v>
      </c>
      <c r="J22" s="298">
        <v>0</v>
      </c>
      <c r="K22" s="368">
        <v>0</v>
      </c>
      <c r="L22" s="416">
        <v>0</v>
      </c>
      <c r="M22" s="416">
        <v>1</v>
      </c>
      <c r="N22" s="157">
        <f t="shared" si="0"/>
        <v>5</v>
      </c>
    </row>
    <row r="23" spans="1:14" ht="15">
      <c r="A23" s="155" t="s">
        <v>99</v>
      </c>
      <c r="B23" s="156">
        <v>0</v>
      </c>
      <c r="C23" s="156">
        <v>0</v>
      </c>
      <c r="D23" s="156">
        <v>0</v>
      </c>
      <c r="E23" s="156">
        <v>1</v>
      </c>
      <c r="F23" s="156">
        <v>1</v>
      </c>
      <c r="G23" s="298">
        <v>3</v>
      </c>
      <c r="H23" s="156">
        <v>0</v>
      </c>
      <c r="I23" s="298">
        <v>1</v>
      </c>
      <c r="J23" s="298">
        <v>2</v>
      </c>
      <c r="K23" s="368">
        <v>0</v>
      </c>
      <c r="L23" s="416">
        <v>3</v>
      </c>
      <c r="M23" s="416">
        <v>0</v>
      </c>
      <c r="N23" s="157">
        <f t="shared" si="0"/>
        <v>11</v>
      </c>
    </row>
    <row r="24" spans="1:14" ht="15">
      <c r="A24" s="155" t="s">
        <v>100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298">
        <v>0</v>
      </c>
      <c r="H24" s="156">
        <v>0</v>
      </c>
      <c r="I24" s="298">
        <v>1</v>
      </c>
      <c r="J24" s="298">
        <v>0</v>
      </c>
      <c r="K24" s="368">
        <v>0</v>
      </c>
      <c r="L24" s="416">
        <v>0</v>
      </c>
      <c r="M24" s="416">
        <v>0</v>
      </c>
      <c r="N24" s="157">
        <f t="shared" si="0"/>
        <v>1</v>
      </c>
    </row>
    <row r="25" spans="1:18" ht="15">
      <c r="A25" s="155" t="s">
        <v>101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298">
        <v>0</v>
      </c>
      <c r="H25" s="156">
        <v>0</v>
      </c>
      <c r="I25" s="135">
        <v>0</v>
      </c>
      <c r="J25" s="298">
        <v>0</v>
      </c>
      <c r="K25" s="368">
        <v>0</v>
      </c>
      <c r="L25" s="416">
        <v>0</v>
      </c>
      <c r="M25" s="416">
        <v>0</v>
      </c>
      <c r="N25" s="157">
        <f t="shared" si="0"/>
        <v>0</v>
      </c>
      <c r="R25" s="415" t="s">
        <v>170</v>
      </c>
    </row>
    <row r="26" spans="1:14" ht="15">
      <c r="A26" s="155" t="s">
        <v>102</v>
      </c>
      <c r="B26" s="156">
        <v>1</v>
      </c>
      <c r="C26" s="156">
        <v>1</v>
      </c>
      <c r="D26" s="156">
        <v>0</v>
      </c>
      <c r="E26" s="156">
        <v>0</v>
      </c>
      <c r="F26" s="156">
        <v>4</v>
      </c>
      <c r="G26" s="298">
        <v>1</v>
      </c>
      <c r="H26" s="156">
        <v>0</v>
      </c>
      <c r="I26" s="298">
        <v>4</v>
      </c>
      <c r="J26" s="298">
        <v>2</v>
      </c>
      <c r="K26" s="368">
        <v>3</v>
      </c>
      <c r="L26" s="416">
        <v>1</v>
      </c>
      <c r="M26" s="416">
        <v>0</v>
      </c>
      <c r="N26" s="157">
        <f t="shared" si="0"/>
        <v>17</v>
      </c>
    </row>
    <row r="27" spans="1:16" ht="15">
      <c r="A27" s="155" t="s">
        <v>103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298">
        <v>0</v>
      </c>
      <c r="J27" s="298">
        <v>0</v>
      </c>
      <c r="K27" s="368">
        <v>0</v>
      </c>
      <c r="L27" s="416">
        <v>0</v>
      </c>
      <c r="M27" s="416">
        <v>0</v>
      </c>
      <c r="N27" s="157">
        <f t="shared" si="0"/>
        <v>0</v>
      </c>
      <c r="P27" s="415" t="s">
        <v>195</v>
      </c>
    </row>
    <row r="28" spans="1:14" ht="15">
      <c r="A28" s="155" t="s">
        <v>104</v>
      </c>
      <c r="B28" s="156">
        <v>0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298">
        <v>2</v>
      </c>
      <c r="J28" s="298">
        <v>0</v>
      </c>
      <c r="K28" s="298">
        <v>0</v>
      </c>
      <c r="L28" s="135">
        <v>0</v>
      </c>
      <c r="M28" s="156">
        <v>1</v>
      </c>
      <c r="N28" s="156">
        <f>SUM(N5:N27)</f>
        <v>61</v>
      </c>
    </row>
    <row r="29" spans="1:14" ht="15.75">
      <c r="A29" s="155" t="s">
        <v>6</v>
      </c>
      <c r="B29" s="429">
        <f>SUM(B5:B28)</f>
        <v>2</v>
      </c>
      <c r="C29" s="429">
        <f aca="true" t="shared" si="1" ref="C29:N29">SUM(C5:C28)</f>
        <v>3</v>
      </c>
      <c r="D29" s="429">
        <f t="shared" si="1"/>
        <v>1</v>
      </c>
      <c r="E29" s="429">
        <f t="shared" si="1"/>
        <v>1</v>
      </c>
      <c r="F29" s="429">
        <f t="shared" si="1"/>
        <v>8</v>
      </c>
      <c r="G29" s="429">
        <f t="shared" si="1"/>
        <v>13</v>
      </c>
      <c r="H29" s="429">
        <f t="shared" si="1"/>
        <v>3</v>
      </c>
      <c r="I29" s="429">
        <f t="shared" si="1"/>
        <v>14</v>
      </c>
      <c r="J29" s="429">
        <f t="shared" si="1"/>
        <v>7</v>
      </c>
      <c r="K29" s="429">
        <f t="shared" si="1"/>
        <v>4</v>
      </c>
      <c r="L29" s="429">
        <f t="shared" si="1"/>
        <v>5</v>
      </c>
      <c r="M29" s="429">
        <f t="shared" si="1"/>
        <v>3</v>
      </c>
      <c r="N29" s="429">
        <f t="shared" si="1"/>
        <v>122</v>
      </c>
    </row>
    <row r="30" spans="1:14" ht="15.75" thickBo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159"/>
      <c r="M30" s="159"/>
      <c r="N30" s="159"/>
    </row>
    <row r="31" spans="1:14" ht="23.25" customHeight="1" thickBot="1">
      <c r="A31" s="160" t="s">
        <v>42</v>
      </c>
      <c r="B31" s="161" t="s">
        <v>68</v>
      </c>
      <c r="C31" s="162" t="s">
        <v>69</v>
      </c>
      <c r="D31" s="162" t="s">
        <v>70</v>
      </c>
      <c r="E31" s="162" t="s">
        <v>71</v>
      </c>
      <c r="F31" s="162" t="s">
        <v>72</v>
      </c>
      <c r="G31" s="162" t="s">
        <v>73</v>
      </c>
      <c r="H31" s="162" t="s">
        <v>74</v>
      </c>
      <c r="I31" s="162" t="s">
        <v>75</v>
      </c>
      <c r="J31" s="162" t="s">
        <v>76</v>
      </c>
      <c r="K31" s="162" t="s">
        <v>77</v>
      </c>
      <c r="L31" s="162" t="s">
        <v>78</v>
      </c>
      <c r="M31" s="162" t="s">
        <v>79</v>
      </c>
      <c r="N31" s="163" t="s">
        <v>6</v>
      </c>
    </row>
    <row r="32" spans="1:14" ht="21.75" customHeight="1">
      <c r="A32" s="164" t="s">
        <v>106</v>
      </c>
      <c r="B32" s="165">
        <f>B29/30</f>
        <v>0.06666666666666667</v>
      </c>
      <c r="C32" s="165">
        <f aca="true" t="shared" si="2" ref="C32:N32">C29/30</f>
        <v>0.1</v>
      </c>
      <c r="D32" s="165">
        <f t="shared" si="2"/>
        <v>0.03333333333333333</v>
      </c>
      <c r="E32" s="165">
        <f t="shared" si="2"/>
        <v>0.03333333333333333</v>
      </c>
      <c r="F32" s="165">
        <f t="shared" si="2"/>
        <v>0.26666666666666666</v>
      </c>
      <c r="G32" s="165">
        <f t="shared" si="2"/>
        <v>0.43333333333333335</v>
      </c>
      <c r="H32" s="165">
        <f t="shared" si="2"/>
        <v>0.1</v>
      </c>
      <c r="I32" s="165">
        <f t="shared" si="2"/>
        <v>0.4666666666666667</v>
      </c>
      <c r="J32" s="165">
        <f t="shared" si="2"/>
        <v>0.23333333333333334</v>
      </c>
      <c r="K32" s="165">
        <f t="shared" si="2"/>
        <v>0.13333333333333333</v>
      </c>
      <c r="L32" s="165">
        <f t="shared" si="2"/>
        <v>0.16666666666666666</v>
      </c>
      <c r="M32" s="165">
        <f t="shared" si="2"/>
        <v>0.1</v>
      </c>
      <c r="N32" s="165">
        <f t="shared" si="2"/>
        <v>4.066666666666666</v>
      </c>
    </row>
    <row r="33" spans="1:14" ht="24.75" customHeight="1" thickBot="1">
      <c r="A33" s="166" t="s">
        <v>107</v>
      </c>
      <c r="B33" s="167">
        <f>(B32)/3</f>
        <v>0.022222222222222223</v>
      </c>
      <c r="C33" s="167">
        <f aca="true" t="shared" si="3" ref="C33:N33">(C32)/3</f>
        <v>0.03333333333333333</v>
      </c>
      <c r="D33" s="167">
        <f t="shared" si="3"/>
        <v>0.011111111111111112</v>
      </c>
      <c r="E33" s="167">
        <f t="shared" si="3"/>
        <v>0.011111111111111112</v>
      </c>
      <c r="F33" s="167">
        <f t="shared" si="3"/>
        <v>0.08888888888888889</v>
      </c>
      <c r="G33" s="167">
        <f t="shared" si="3"/>
        <v>0.14444444444444446</v>
      </c>
      <c r="H33" s="167">
        <f t="shared" si="3"/>
        <v>0.03333333333333333</v>
      </c>
      <c r="I33" s="167">
        <f t="shared" si="3"/>
        <v>0.15555555555555556</v>
      </c>
      <c r="J33" s="167">
        <f t="shared" si="3"/>
        <v>0.07777777777777778</v>
      </c>
      <c r="K33" s="167">
        <f t="shared" si="3"/>
        <v>0.044444444444444446</v>
      </c>
      <c r="L33" s="167">
        <f t="shared" si="3"/>
        <v>0.05555555555555555</v>
      </c>
      <c r="M33" s="167">
        <f t="shared" si="3"/>
        <v>0.03333333333333333</v>
      </c>
      <c r="N33" s="167">
        <f t="shared" si="3"/>
        <v>1.3555555555555554</v>
      </c>
    </row>
  </sheetData>
  <sheetProtection/>
  <mergeCells count="1">
    <mergeCell ref="A2:N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9.57421875" style="0" customWidth="1"/>
    <col min="3" max="3" width="12.57421875" style="0" customWidth="1"/>
    <col min="4" max="4" width="9.421875" style="0" customWidth="1"/>
    <col min="5" max="5" width="11.57421875" style="0" customWidth="1"/>
    <col min="6" max="6" width="9.7109375" style="0" customWidth="1"/>
    <col min="7" max="7" width="11.421875" style="0" customWidth="1"/>
    <col min="8" max="9" width="9.7109375" style="0" customWidth="1"/>
    <col min="11" max="11" width="14.00390625" style="0" bestFit="1" customWidth="1"/>
  </cols>
  <sheetData>
    <row r="1" spans="1:9" ht="25.5" customHeight="1" thickBot="1">
      <c r="A1" s="576" t="s">
        <v>128</v>
      </c>
      <c r="B1" s="577"/>
      <c r="C1" s="577"/>
      <c r="D1" s="577"/>
      <c r="E1" s="577"/>
      <c r="F1" s="577"/>
      <c r="G1" s="577"/>
      <c r="H1" s="577"/>
      <c r="I1" s="578"/>
    </row>
    <row r="2" spans="1:9" ht="22.5" customHeight="1" thickBot="1">
      <c r="A2" s="344" t="s">
        <v>33</v>
      </c>
      <c r="B2" s="579" t="s">
        <v>129</v>
      </c>
      <c r="C2" s="580"/>
      <c r="D2" s="579" t="s">
        <v>30</v>
      </c>
      <c r="E2" s="580"/>
      <c r="F2" s="579" t="s">
        <v>4</v>
      </c>
      <c r="G2" s="580"/>
      <c r="H2" s="579" t="s">
        <v>6</v>
      </c>
      <c r="I2" s="580"/>
    </row>
    <row r="3" spans="1:9" ht="19.5" customHeight="1" thickBot="1">
      <c r="A3" s="147" t="s">
        <v>42</v>
      </c>
      <c r="B3" s="148" t="s">
        <v>43</v>
      </c>
      <c r="C3" s="149" t="s">
        <v>8</v>
      </c>
      <c r="D3" s="148" t="s">
        <v>43</v>
      </c>
      <c r="E3" s="149" t="s">
        <v>8</v>
      </c>
      <c r="F3" s="148" t="s">
        <v>43</v>
      </c>
      <c r="G3" s="149" t="s">
        <v>8</v>
      </c>
      <c r="H3" s="148" t="s">
        <v>43</v>
      </c>
      <c r="I3" s="149" t="s">
        <v>8</v>
      </c>
    </row>
    <row r="4" spans="1:9" ht="19.5" customHeight="1">
      <c r="A4" s="345" t="s">
        <v>9</v>
      </c>
      <c r="B4" s="150">
        <v>48</v>
      </c>
      <c r="C4" s="346">
        <f>B4/30</f>
        <v>1.6</v>
      </c>
      <c r="D4" s="150">
        <v>3</v>
      </c>
      <c r="E4" s="346">
        <f>D4/30</f>
        <v>0.1</v>
      </c>
      <c r="F4" s="150">
        <v>0</v>
      </c>
      <c r="G4" s="346">
        <f>F4/30</f>
        <v>0</v>
      </c>
      <c r="H4" s="151">
        <f aca="true" t="shared" si="0" ref="H4:H15">B4+D4+F4</f>
        <v>51</v>
      </c>
      <c r="I4" s="347">
        <f aca="true" t="shared" si="1" ref="I4:I16">H4/30</f>
        <v>1.7</v>
      </c>
    </row>
    <row r="5" spans="1:9" ht="19.5" customHeight="1">
      <c r="A5" s="348" t="s">
        <v>10</v>
      </c>
      <c r="B5" s="150">
        <v>56</v>
      </c>
      <c r="C5" s="346">
        <f aca="true" t="shared" si="2" ref="C5:C16">B5/30</f>
        <v>1.8666666666666667</v>
      </c>
      <c r="D5" s="150">
        <v>2</v>
      </c>
      <c r="E5" s="346">
        <f aca="true" t="shared" si="3" ref="E5:E16">D5/30</f>
        <v>0.06666666666666667</v>
      </c>
      <c r="F5" s="150">
        <v>2</v>
      </c>
      <c r="G5" s="346">
        <f aca="true" t="shared" si="4" ref="G5:G16">F5/30</f>
        <v>0.06666666666666667</v>
      </c>
      <c r="H5" s="151">
        <f t="shared" si="0"/>
        <v>60</v>
      </c>
      <c r="I5" s="347">
        <f t="shared" si="1"/>
        <v>2</v>
      </c>
    </row>
    <row r="6" spans="1:9" ht="19.5" customHeight="1">
      <c r="A6" s="348" t="s">
        <v>11</v>
      </c>
      <c r="B6" s="150">
        <v>50</v>
      </c>
      <c r="C6" s="346">
        <f t="shared" si="2"/>
        <v>1.6666666666666667</v>
      </c>
      <c r="D6" s="150">
        <v>3</v>
      </c>
      <c r="E6" s="346">
        <f t="shared" si="3"/>
        <v>0.1</v>
      </c>
      <c r="F6" s="150">
        <v>2</v>
      </c>
      <c r="G6" s="346">
        <f t="shared" si="4"/>
        <v>0.06666666666666667</v>
      </c>
      <c r="H6" s="151">
        <f t="shared" si="0"/>
        <v>55</v>
      </c>
      <c r="I6" s="347">
        <f t="shared" si="1"/>
        <v>1.8333333333333333</v>
      </c>
    </row>
    <row r="7" spans="1:9" ht="19.5" customHeight="1">
      <c r="A7" s="348" t="s">
        <v>12</v>
      </c>
      <c r="B7" s="150">
        <v>56</v>
      </c>
      <c r="C7" s="346">
        <f t="shared" si="2"/>
        <v>1.8666666666666667</v>
      </c>
      <c r="D7" s="150">
        <v>2</v>
      </c>
      <c r="E7" s="346">
        <f t="shared" si="3"/>
        <v>0.06666666666666667</v>
      </c>
      <c r="F7" s="150">
        <v>2</v>
      </c>
      <c r="G7" s="346">
        <f t="shared" si="4"/>
        <v>0.06666666666666667</v>
      </c>
      <c r="H7" s="151">
        <f t="shared" si="0"/>
        <v>60</v>
      </c>
      <c r="I7" s="347">
        <f t="shared" si="1"/>
        <v>2</v>
      </c>
    </row>
    <row r="8" spans="1:9" ht="19.5" customHeight="1">
      <c r="A8" s="348" t="s">
        <v>13</v>
      </c>
      <c r="B8" s="150">
        <v>70</v>
      </c>
      <c r="C8" s="346">
        <f t="shared" si="2"/>
        <v>2.3333333333333335</v>
      </c>
      <c r="D8" s="150">
        <v>2</v>
      </c>
      <c r="E8" s="346">
        <f t="shared" si="3"/>
        <v>0.06666666666666667</v>
      </c>
      <c r="F8" s="150">
        <v>1</v>
      </c>
      <c r="G8" s="346">
        <f t="shared" si="4"/>
        <v>0.03333333333333333</v>
      </c>
      <c r="H8" s="151">
        <f t="shared" si="0"/>
        <v>73</v>
      </c>
      <c r="I8" s="347">
        <f t="shared" si="1"/>
        <v>2.433333333333333</v>
      </c>
    </row>
    <row r="9" spans="1:9" ht="19.5" customHeight="1">
      <c r="A9" s="348" t="s">
        <v>14</v>
      </c>
      <c r="B9" s="150">
        <v>78</v>
      </c>
      <c r="C9" s="346">
        <f t="shared" si="2"/>
        <v>2.6</v>
      </c>
      <c r="D9" s="150">
        <v>2</v>
      </c>
      <c r="E9" s="346">
        <f t="shared" si="3"/>
        <v>0.06666666666666667</v>
      </c>
      <c r="F9" s="150">
        <v>0</v>
      </c>
      <c r="G9" s="346">
        <f t="shared" si="4"/>
        <v>0</v>
      </c>
      <c r="H9" s="151">
        <f t="shared" si="0"/>
        <v>80</v>
      </c>
      <c r="I9" s="347">
        <f t="shared" si="1"/>
        <v>2.6666666666666665</v>
      </c>
    </row>
    <row r="10" spans="1:9" ht="19.5" customHeight="1">
      <c r="A10" s="348" t="s">
        <v>15</v>
      </c>
      <c r="B10" s="150">
        <v>69</v>
      </c>
      <c r="C10" s="346">
        <f t="shared" si="2"/>
        <v>2.3</v>
      </c>
      <c r="D10" s="150">
        <v>0</v>
      </c>
      <c r="E10" s="346">
        <f t="shared" si="3"/>
        <v>0</v>
      </c>
      <c r="F10" s="150">
        <v>1</v>
      </c>
      <c r="G10" s="346">
        <f t="shared" si="4"/>
        <v>0.03333333333333333</v>
      </c>
      <c r="H10" s="151">
        <f t="shared" si="0"/>
        <v>70</v>
      </c>
      <c r="I10" s="347">
        <f t="shared" si="1"/>
        <v>2.3333333333333335</v>
      </c>
    </row>
    <row r="11" spans="1:9" ht="19.5" customHeight="1">
      <c r="A11" s="348" t="s">
        <v>16</v>
      </c>
      <c r="B11" s="150">
        <v>61</v>
      </c>
      <c r="C11" s="346">
        <f t="shared" si="2"/>
        <v>2.033333333333333</v>
      </c>
      <c r="D11" s="150">
        <v>3</v>
      </c>
      <c r="E11" s="346">
        <f t="shared" si="3"/>
        <v>0.1</v>
      </c>
      <c r="F11" s="150">
        <v>0</v>
      </c>
      <c r="G11" s="346">
        <f t="shared" si="4"/>
        <v>0</v>
      </c>
      <c r="H11" s="151">
        <f t="shared" si="0"/>
        <v>64</v>
      </c>
      <c r="I11" s="347">
        <f>H11/30</f>
        <v>2.1333333333333333</v>
      </c>
    </row>
    <row r="12" spans="1:9" ht="19.5" customHeight="1">
      <c r="A12" s="348" t="s">
        <v>17</v>
      </c>
      <c r="B12" s="270">
        <v>67</v>
      </c>
      <c r="C12" s="346">
        <f t="shared" si="2"/>
        <v>2.2333333333333334</v>
      </c>
      <c r="D12" s="270">
        <v>4</v>
      </c>
      <c r="E12" s="346">
        <f t="shared" si="3"/>
        <v>0.13333333333333333</v>
      </c>
      <c r="F12" s="270">
        <v>0</v>
      </c>
      <c r="G12" s="346">
        <f t="shared" si="4"/>
        <v>0</v>
      </c>
      <c r="H12" s="151">
        <f t="shared" si="0"/>
        <v>71</v>
      </c>
      <c r="I12" s="347">
        <f t="shared" si="1"/>
        <v>2.3666666666666667</v>
      </c>
    </row>
    <row r="13" spans="1:9" ht="19.5" customHeight="1">
      <c r="A13" s="348" t="s">
        <v>18</v>
      </c>
      <c r="B13" s="270">
        <v>60</v>
      </c>
      <c r="C13" s="346">
        <f t="shared" si="2"/>
        <v>2</v>
      </c>
      <c r="D13" s="270">
        <v>2</v>
      </c>
      <c r="E13" s="346">
        <f t="shared" si="3"/>
        <v>0.06666666666666667</v>
      </c>
      <c r="F13" s="270">
        <v>0</v>
      </c>
      <c r="G13" s="346">
        <f t="shared" si="4"/>
        <v>0</v>
      </c>
      <c r="H13" s="151">
        <f t="shared" si="0"/>
        <v>62</v>
      </c>
      <c r="I13" s="347">
        <f t="shared" si="1"/>
        <v>2.066666666666667</v>
      </c>
    </row>
    <row r="14" spans="1:9" ht="19.5" customHeight="1">
      <c r="A14" s="348" t="s">
        <v>19</v>
      </c>
      <c r="B14" s="270">
        <v>57</v>
      </c>
      <c r="C14" s="346">
        <f t="shared" si="2"/>
        <v>1.9</v>
      </c>
      <c r="D14" s="270">
        <v>1</v>
      </c>
      <c r="E14" s="346">
        <f t="shared" si="3"/>
        <v>0.03333333333333333</v>
      </c>
      <c r="F14" s="270">
        <v>0</v>
      </c>
      <c r="G14" s="346">
        <f t="shared" si="4"/>
        <v>0</v>
      </c>
      <c r="H14" s="151">
        <f t="shared" si="0"/>
        <v>58</v>
      </c>
      <c r="I14" s="347">
        <f t="shared" si="1"/>
        <v>1.9333333333333333</v>
      </c>
    </row>
    <row r="15" spans="1:9" ht="19.5" customHeight="1">
      <c r="A15" s="348" t="s">
        <v>20</v>
      </c>
      <c r="B15" s="430">
        <v>53</v>
      </c>
      <c r="C15" s="431">
        <f t="shared" si="2"/>
        <v>1.7666666666666666</v>
      </c>
      <c r="D15" s="430">
        <v>2</v>
      </c>
      <c r="E15" s="431">
        <f t="shared" si="3"/>
        <v>0.06666666666666667</v>
      </c>
      <c r="F15" s="430">
        <v>1</v>
      </c>
      <c r="G15" s="346">
        <f t="shared" si="4"/>
        <v>0.03333333333333333</v>
      </c>
      <c r="H15" s="151">
        <f t="shared" si="0"/>
        <v>56</v>
      </c>
      <c r="I15" s="347">
        <f t="shared" si="1"/>
        <v>1.8666666666666667</v>
      </c>
    </row>
    <row r="16" spans="1:9" ht="19.5" customHeight="1">
      <c r="A16" s="349" t="s">
        <v>6</v>
      </c>
      <c r="B16" s="350">
        <f>SUM(B4:B15)</f>
        <v>725</v>
      </c>
      <c r="C16" s="152">
        <f t="shared" si="2"/>
        <v>24.166666666666668</v>
      </c>
      <c r="D16" s="136">
        <f>SUM(D4:D15)</f>
        <v>26</v>
      </c>
      <c r="E16" s="152">
        <f t="shared" si="3"/>
        <v>0.8666666666666667</v>
      </c>
      <c r="F16" s="136">
        <f>SUM(F4:F15)</f>
        <v>9</v>
      </c>
      <c r="G16" s="152">
        <f t="shared" si="4"/>
        <v>0.3</v>
      </c>
      <c r="H16" s="153">
        <f>SUM(H4:H15)</f>
        <v>760</v>
      </c>
      <c r="I16" s="351">
        <f t="shared" si="1"/>
        <v>25.333333333333332</v>
      </c>
    </row>
    <row r="17" spans="1:9" ht="27.75" customHeight="1" thickBot="1">
      <c r="A17" s="352" t="s">
        <v>44</v>
      </c>
      <c r="B17" s="353">
        <f>B16/12</f>
        <v>60.416666666666664</v>
      </c>
      <c r="C17" s="354">
        <f>C16/30</f>
        <v>0.8055555555555556</v>
      </c>
      <c r="D17" s="353">
        <f>D16/12</f>
        <v>2.1666666666666665</v>
      </c>
      <c r="E17" s="354">
        <f>E16/30</f>
        <v>0.02888888888888889</v>
      </c>
      <c r="F17" s="353">
        <f>F16/12</f>
        <v>0.75</v>
      </c>
      <c r="G17" s="354">
        <f>G16/30</f>
        <v>0.01</v>
      </c>
      <c r="H17" s="353">
        <f>H16/12</f>
        <v>63.333333333333336</v>
      </c>
      <c r="I17" s="355">
        <f>I16/30</f>
        <v>0.8444444444444444</v>
      </c>
    </row>
    <row r="18" spans="1:9" ht="19.5" customHeight="1" thickBot="1">
      <c r="A18" s="356"/>
      <c r="B18" s="357">
        <f>B16/H16</f>
        <v>0.9539473684210527</v>
      </c>
      <c r="C18" s="358"/>
      <c r="D18" s="357">
        <f>D16/H16</f>
        <v>0.034210526315789476</v>
      </c>
      <c r="E18" s="357"/>
      <c r="F18" s="357">
        <f>F16/H16</f>
        <v>0.011842105263157895</v>
      </c>
      <c r="G18" s="357"/>
      <c r="H18" s="357">
        <v>1</v>
      </c>
      <c r="I18" s="359"/>
    </row>
  </sheetData>
  <sheetProtection/>
  <mergeCells count="5">
    <mergeCell ref="A1:I1"/>
    <mergeCell ref="B2:C2"/>
    <mergeCell ref="D2:E2"/>
    <mergeCell ref="F2:G2"/>
    <mergeCell ref="H2:I2"/>
  </mergeCells>
  <printOptions/>
  <pageMargins left="0.511811024" right="0.511811024" top="0.787401575" bottom="0.787401575" header="0.31496062" footer="0.31496062"/>
  <pageSetup fitToHeight="1" fitToWidth="1" horizontalDpi="600" verticalDpi="6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G21" sqref="G21"/>
    </sheetView>
  </sheetViews>
  <sheetFormatPr defaultColWidth="9.140625" defaultRowHeight="15"/>
  <cols>
    <col min="1" max="1" width="17.8515625" style="393" customWidth="1"/>
    <col min="2" max="2" width="21.00390625" style="393" customWidth="1"/>
    <col min="3" max="3" width="20.57421875" style="393" customWidth="1"/>
    <col min="4" max="4" width="13.421875" style="5" customWidth="1"/>
    <col min="5" max="16384" width="9.140625" style="393" customWidth="1"/>
  </cols>
  <sheetData>
    <row r="1" spans="1:4" ht="45" customHeight="1">
      <c r="A1" s="581" t="s">
        <v>181</v>
      </c>
      <c r="B1" s="582"/>
      <c r="C1" s="582"/>
      <c r="D1" s="582"/>
    </row>
    <row r="2" spans="1:4" ht="25.5" customHeight="1">
      <c r="A2" s="395" t="s">
        <v>42</v>
      </c>
      <c r="B2" s="395" t="s">
        <v>175</v>
      </c>
      <c r="C2" s="395" t="s">
        <v>176</v>
      </c>
      <c r="D2" s="395" t="s">
        <v>6</v>
      </c>
    </row>
    <row r="3" spans="1:4" ht="15">
      <c r="A3" s="396" t="s">
        <v>9</v>
      </c>
      <c r="B3" s="397">
        <v>13</v>
      </c>
      <c r="C3" s="397">
        <v>13</v>
      </c>
      <c r="D3" s="398">
        <f>SUM(B3:C3)</f>
        <v>26</v>
      </c>
    </row>
    <row r="4" spans="1:4" ht="15">
      <c r="A4" s="396" t="s">
        <v>10</v>
      </c>
      <c r="B4" s="397">
        <v>9</v>
      </c>
      <c r="C4" s="397">
        <v>7</v>
      </c>
      <c r="D4" s="398">
        <f aca="true" t="shared" si="0" ref="D4:D17">SUM(B4:C4)</f>
        <v>16</v>
      </c>
    </row>
    <row r="5" spans="1:4" ht="15">
      <c r="A5" s="396" t="s">
        <v>11</v>
      </c>
      <c r="B5" s="397">
        <v>53</v>
      </c>
      <c r="C5" s="397">
        <v>18</v>
      </c>
      <c r="D5" s="398">
        <f t="shared" si="0"/>
        <v>71</v>
      </c>
    </row>
    <row r="6" spans="1:4" ht="15">
      <c r="A6" s="396" t="s">
        <v>12</v>
      </c>
      <c r="B6" s="397">
        <v>42</v>
      </c>
      <c r="C6" s="397">
        <v>15</v>
      </c>
      <c r="D6" s="398">
        <f t="shared" si="0"/>
        <v>57</v>
      </c>
    </row>
    <row r="7" spans="1:4" ht="15">
      <c r="A7" s="396" t="s">
        <v>13</v>
      </c>
      <c r="B7" s="397">
        <v>38</v>
      </c>
      <c r="C7" s="397">
        <v>10</v>
      </c>
      <c r="D7" s="398">
        <f t="shared" si="0"/>
        <v>48</v>
      </c>
    </row>
    <row r="8" spans="1:4" ht="15">
      <c r="A8" s="396" t="s">
        <v>14</v>
      </c>
      <c r="B8" s="397">
        <v>28</v>
      </c>
      <c r="C8" s="397">
        <v>24</v>
      </c>
      <c r="D8" s="398">
        <f t="shared" si="0"/>
        <v>52</v>
      </c>
    </row>
    <row r="9" spans="1:4" ht="15">
      <c r="A9" s="396" t="s">
        <v>15</v>
      </c>
      <c r="B9" s="397">
        <v>5</v>
      </c>
      <c r="C9" s="397">
        <v>39</v>
      </c>
      <c r="D9" s="398">
        <f t="shared" si="0"/>
        <v>44</v>
      </c>
    </row>
    <row r="10" spans="1:4" ht="15">
      <c r="A10" s="396" t="s">
        <v>16</v>
      </c>
      <c r="B10" s="399">
        <v>20</v>
      </c>
      <c r="C10" s="399">
        <v>38</v>
      </c>
      <c r="D10" s="398">
        <f t="shared" si="0"/>
        <v>58</v>
      </c>
    </row>
    <row r="11" spans="1:4" ht="15">
      <c r="A11" s="396" t="s">
        <v>17</v>
      </c>
      <c r="B11" s="399">
        <v>41</v>
      </c>
      <c r="C11" s="399">
        <v>11</v>
      </c>
      <c r="D11" s="398">
        <f t="shared" si="0"/>
        <v>52</v>
      </c>
    </row>
    <row r="12" spans="1:4" ht="15">
      <c r="A12" s="396" t="s">
        <v>18</v>
      </c>
      <c r="B12" s="399">
        <v>62</v>
      </c>
      <c r="C12" s="399">
        <v>10</v>
      </c>
      <c r="D12" s="398">
        <f t="shared" si="0"/>
        <v>72</v>
      </c>
    </row>
    <row r="13" spans="1:4" ht="15">
      <c r="A13" s="396" t="s">
        <v>19</v>
      </c>
      <c r="B13" s="399">
        <v>63</v>
      </c>
      <c r="C13" s="399">
        <v>12</v>
      </c>
      <c r="D13" s="398">
        <f t="shared" si="0"/>
        <v>75</v>
      </c>
    </row>
    <row r="14" spans="1:4" ht="15">
      <c r="A14" s="396" t="s">
        <v>20</v>
      </c>
      <c r="B14" s="399">
        <v>30</v>
      </c>
      <c r="C14" s="399">
        <v>24</v>
      </c>
      <c r="D14" s="398">
        <f t="shared" si="0"/>
        <v>54</v>
      </c>
    </row>
    <row r="15" spans="1:4" ht="15">
      <c r="A15" s="400" t="s">
        <v>6</v>
      </c>
      <c r="B15" s="401">
        <f>SUM(B3:B14)</f>
        <v>404</v>
      </c>
      <c r="C15" s="401">
        <f>SUM(C3:C14)</f>
        <v>221</v>
      </c>
      <c r="D15" s="401">
        <f t="shared" si="0"/>
        <v>625</v>
      </c>
    </row>
    <row r="16" spans="1:4" ht="15">
      <c r="A16" s="400" t="s">
        <v>177</v>
      </c>
      <c r="B16" s="402">
        <f>B15/12</f>
        <v>33.666666666666664</v>
      </c>
      <c r="C16" s="402">
        <f>C15/12</f>
        <v>18.416666666666668</v>
      </c>
      <c r="D16" s="432">
        <f t="shared" si="0"/>
        <v>52.08333333333333</v>
      </c>
    </row>
    <row r="17" spans="1:4" ht="15">
      <c r="A17" s="400" t="s">
        <v>178</v>
      </c>
      <c r="B17" s="402">
        <f>SUM(B16/30)</f>
        <v>1.1222222222222222</v>
      </c>
      <c r="C17" s="402">
        <f>SUM(C16/30)</f>
        <v>0.6138888888888889</v>
      </c>
      <c r="D17" s="432">
        <f t="shared" si="0"/>
        <v>1.7361111111111112</v>
      </c>
    </row>
    <row r="19" spans="1:3" ht="15">
      <c r="A19" s="400" t="s">
        <v>179</v>
      </c>
      <c r="B19" s="433">
        <v>0</v>
      </c>
      <c r="C19" s="434">
        <f>C15*150</f>
        <v>33150</v>
      </c>
    </row>
    <row r="20" spans="1:3" ht="15">
      <c r="A20" s="400" t="s">
        <v>180</v>
      </c>
      <c r="B20" s="433">
        <v>0</v>
      </c>
      <c r="C20" s="434">
        <f>C19/12</f>
        <v>2762.5</v>
      </c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6.28125" style="393" customWidth="1"/>
    <col min="2" max="4" width="17.421875" style="393" customWidth="1"/>
    <col min="5" max="5" width="15.00390625" style="393" customWidth="1"/>
    <col min="6" max="6" width="18.8515625" style="393" customWidth="1"/>
    <col min="7" max="7" width="14.140625" style="5" customWidth="1"/>
    <col min="8" max="16384" width="9.140625" style="393" customWidth="1"/>
  </cols>
  <sheetData>
    <row r="1" spans="1:7" ht="36.75" customHeight="1">
      <c r="A1" s="583" t="s">
        <v>187</v>
      </c>
      <c r="B1" s="584"/>
      <c r="C1" s="584"/>
      <c r="D1" s="584"/>
      <c r="E1" s="584"/>
      <c r="F1" s="584"/>
      <c r="G1" s="584"/>
    </row>
    <row r="2" spans="1:7" ht="31.5" customHeight="1">
      <c r="A2" s="435" t="s">
        <v>42</v>
      </c>
      <c r="B2" s="435" t="s">
        <v>182</v>
      </c>
      <c r="C2" s="435" t="s">
        <v>183</v>
      </c>
      <c r="D2" s="435" t="s">
        <v>184</v>
      </c>
      <c r="E2" s="435" t="s">
        <v>185</v>
      </c>
      <c r="F2" s="435" t="s">
        <v>186</v>
      </c>
      <c r="G2" s="436" t="s">
        <v>6</v>
      </c>
    </row>
    <row r="3" spans="1:7" ht="15">
      <c r="A3" s="396" t="s">
        <v>9</v>
      </c>
      <c r="B3" s="399">
        <v>0</v>
      </c>
      <c r="C3" s="399">
        <v>0</v>
      </c>
      <c r="D3" s="399">
        <v>0</v>
      </c>
      <c r="E3" s="399">
        <v>0</v>
      </c>
      <c r="F3" s="398">
        <v>0</v>
      </c>
      <c r="G3" s="398">
        <f>SUM(B3:F3)</f>
        <v>0</v>
      </c>
    </row>
    <row r="4" spans="1:7" ht="15">
      <c r="A4" s="396" t="s">
        <v>10</v>
      </c>
      <c r="B4" s="399">
        <v>1</v>
      </c>
      <c r="C4" s="399">
        <v>1</v>
      </c>
      <c r="D4" s="399">
        <v>0</v>
      </c>
      <c r="E4" s="399">
        <v>1</v>
      </c>
      <c r="F4" s="398">
        <v>0</v>
      </c>
      <c r="G4" s="398">
        <f aca="true" t="shared" si="0" ref="G4:G17">SUM(B4:F4)</f>
        <v>3</v>
      </c>
    </row>
    <row r="5" spans="1:7" ht="15">
      <c r="A5" s="396" t="s">
        <v>11</v>
      </c>
      <c r="B5" s="399">
        <v>1</v>
      </c>
      <c r="C5" s="399">
        <v>1</v>
      </c>
      <c r="D5" s="399">
        <v>0</v>
      </c>
      <c r="E5" s="399">
        <v>1</v>
      </c>
      <c r="F5" s="398">
        <v>0</v>
      </c>
      <c r="G5" s="398">
        <f t="shared" si="0"/>
        <v>3</v>
      </c>
    </row>
    <row r="6" spans="1:7" ht="15">
      <c r="A6" s="396" t="s">
        <v>12</v>
      </c>
      <c r="B6" s="399">
        <v>0</v>
      </c>
      <c r="C6" s="399">
        <v>0</v>
      </c>
      <c r="D6" s="399">
        <v>0</v>
      </c>
      <c r="E6" s="399">
        <v>0</v>
      </c>
      <c r="F6" s="398">
        <v>0</v>
      </c>
      <c r="G6" s="398">
        <f t="shared" si="0"/>
        <v>0</v>
      </c>
    </row>
    <row r="7" spans="1:7" ht="15">
      <c r="A7" s="396" t="s">
        <v>13</v>
      </c>
      <c r="B7" s="399">
        <v>0</v>
      </c>
      <c r="C7" s="399">
        <v>0</v>
      </c>
      <c r="D7" s="399">
        <v>0</v>
      </c>
      <c r="E7" s="399">
        <v>0</v>
      </c>
      <c r="F7" s="398">
        <v>0</v>
      </c>
      <c r="G7" s="398">
        <f t="shared" si="0"/>
        <v>0</v>
      </c>
    </row>
    <row r="8" spans="1:7" ht="15">
      <c r="A8" s="396" t="s">
        <v>14</v>
      </c>
      <c r="B8" s="399">
        <v>0</v>
      </c>
      <c r="C8" s="399">
        <v>0</v>
      </c>
      <c r="D8" s="399">
        <v>0</v>
      </c>
      <c r="E8" s="399">
        <v>0</v>
      </c>
      <c r="F8" s="398">
        <v>0</v>
      </c>
      <c r="G8" s="398">
        <f t="shared" si="0"/>
        <v>0</v>
      </c>
    </row>
    <row r="9" spans="1:7" ht="15">
      <c r="A9" s="396" t="s">
        <v>15</v>
      </c>
      <c r="B9" s="399">
        <v>0</v>
      </c>
      <c r="C9" s="399">
        <v>0</v>
      </c>
      <c r="D9" s="399">
        <v>0</v>
      </c>
      <c r="E9" s="399">
        <v>0</v>
      </c>
      <c r="F9" s="398">
        <v>0</v>
      </c>
      <c r="G9" s="398">
        <f t="shared" si="0"/>
        <v>0</v>
      </c>
    </row>
    <row r="10" spans="1:7" ht="15">
      <c r="A10" s="396" t="s">
        <v>16</v>
      </c>
      <c r="B10" s="399">
        <v>7</v>
      </c>
      <c r="C10" s="399">
        <v>4</v>
      </c>
      <c r="D10" s="399">
        <v>0</v>
      </c>
      <c r="E10" s="399">
        <v>6</v>
      </c>
      <c r="F10" s="398">
        <v>0</v>
      </c>
      <c r="G10" s="398">
        <f t="shared" si="0"/>
        <v>17</v>
      </c>
    </row>
    <row r="11" spans="1:7" ht="15">
      <c r="A11" s="396" t="s">
        <v>17</v>
      </c>
      <c r="B11" s="398">
        <v>0</v>
      </c>
      <c r="C11" s="399">
        <v>0</v>
      </c>
      <c r="D11" s="399">
        <v>0</v>
      </c>
      <c r="E11" s="399">
        <v>0</v>
      </c>
      <c r="F11" s="398">
        <v>0</v>
      </c>
      <c r="G11" s="398">
        <f t="shared" si="0"/>
        <v>0</v>
      </c>
    </row>
    <row r="12" spans="1:7" ht="15">
      <c r="A12" s="396" t="s">
        <v>18</v>
      </c>
      <c r="B12" s="399">
        <v>0</v>
      </c>
      <c r="C12" s="399">
        <v>6</v>
      </c>
      <c r="D12" s="399">
        <v>6</v>
      </c>
      <c r="E12" s="399">
        <v>13</v>
      </c>
      <c r="F12" s="398">
        <v>2</v>
      </c>
      <c r="G12" s="398">
        <f t="shared" si="0"/>
        <v>27</v>
      </c>
    </row>
    <row r="13" spans="1:7" ht="15">
      <c r="A13" s="396" t="s">
        <v>19</v>
      </c>
      <c r="B13" s="399">
        <v>0</v>
      </c>
      <c r="C13" s="399">
        <v>10</v>
      </c>
      <c r="D13" s="399">
        <v>0</v>
      </c>
      <c r="E13" s="399">
        <v>2</v>
      </c>
      <c r="F13" s="398">
        <v>3</v>
      </c>
      <c r="G13" s="398">
        <f t="shared" si="0"/>
        <v>15</v>
      </c>
    </row>
    <row r="14" spans="1:7" ht="15">
      <c r="A14" s="396" t="s">
        <v>20</v>
      </c>
      <c r="B14" s="399">
        <v>0</v>
      </c>
      <c r="C14" s="399">
        <v>3</v>
      </c>
      <c r="D14" s="399">
        <v>3</v>
      </c>
      <c r="E14" s="399">
        <v>2</v>
      </c>
      <c r="F14" s="398">
        <v>10</v>
      </c>
      <c r="G14" s="398">
        <f t="shared" si="0"/>
        <v>18</v>
      </c>
    </row>
    <row r="15" spans="1:7" ht="15">
      <c r="A15" s="400" t="s">
        <v>6</v>
      </c>
      <c r="B15" s="401">
        <f>SUM(B3:B14)</f>
        <v>9</v>
      </c>
      <c r="C15" s="401">
        <f>SUM(C3:C14)</f>
        <v>25</v>
      </c>
      <c r="D15" s="401">
        <f>SUM(D3:D14)</f>
        <v>9</v>
      </c>
      <c r="E15" s="401">
        <f>SUM(E3:E14)</f>
        <v>25</v>
      </c>
      <c r="F15" s="401">
        <f>SUM(F3:F14)</f>
        <v>15</v>
      </c>
      <c r="G15" s="401">
        <f t="shared" si="0"/>
        <v>83</v>
      </c>
    </row>
    <row r="16" spans="1:7" ht="15">
      <c r="A16" s="400" t="s">
        <v>177</v>
      </c>
      <c r="B16" s="402">
        <f>B15/12</f>
        <v>0.75</v>
      </c>
      <c r="C16" s="402">
        <f>C15/12</f>
        <v>2.0833333333333335</v>
      </c>
      <c r="D16" s="402">
        <f>D15/12</f>
        <v>0.75</v>
      </c>
      <c r="E16" s="402">
        <f>E15/12</f>
        <v>2.0833333333333335</v>
      </c>
      <c r="F16" s="402">
        <f>F15/12</f>
        <v>1.25</v>
      </c>
      <c r="G16" s="432">
        <f t="shared" si="0"/>
        <v>6.916666666666667</v>
      </c>
    </row>
    <row r="17" spans="1:7" ht="15">
      <c r="A17" s="400" t="s">
        <v>178</v>
      </c>
      <c r="B17" s="402">
        <f>B16/30</f>
        <v>0.025</v>
      </c>
      <c r="C17" s="402">
        <f>C16/30</f>
        <v>0.06944444444444445</v>
      </c>
      <c r="D17" s="402">
        <f>D16/30</f>
        <v>0.025</v>
      </c>
      <c r="E17" s="402">
        <f>E16/30</f>
        <v>0.06944444444444445</v>
      </c>
      <c r="F17" s="402">
        <f>F16/30</f>
        <v>0.041666666666666664</v>
      </c>
      <c r="G17" s="432">
        <f t="shared" si="0"/>
        <v>0.23055555555555554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5"/>
  <cols>
    <col min="1" max="1" width="17.421875" style="0" customWidth="1"/>
    <col min="2" max="22" width="6.8515625" style="0" customWidth="1"/>
  </cols>
  <sheetData>
    <row r="1" spans="1:22" ht="41.25" customHeight="1">
      <c r="A1" s="585" t="s">
        <v>158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7"/>
      <c r="V1" s="134"/>
    </row>
    <row r="2" spans="1:22" ht="29.25" customHeight="1">
      <c r="A2" s="485"/>
      <c r="B2" s="591" t="s">
        <v>23</v>
      </c>
      <c r="C2" s="592"/>
      <c r="D2" s="593"/>
      <c r="E2" s="588" t="s">
        <v>108</v>
      </c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90"/>
      <c r="Q2" s="488" t="s">
        <v>142</v>
      </c>
      <c r="R2" s="488"/>
      <c r="S2" s="488"/>
      <c r="T2" s="488" t="s">
        <v>150</v>
      </c>
      <c r="U2" s="488"/>
      <c r="V2" s="488"/>
    </row>
    <row r="3" spans="1:22" ht="63" customHeight="1">
      <c r="A3" s="485"/>
      <c r="B3" s="594"/>
      <c r="C3" s="595"/>
      <c r="D3" s="596"/>
      <c r="E3" s="488" t="s">
        <v>49</v>
      </c>
      <c r="F3" s="488"/>
      <c r="G3" s="488"/>
      <c r="H3" s="488" t="s">
        <v>141</v>
      </c>
      <c r="I3" s="488"/>
      <c r="J3" s="488"/>
      <c r="K3" s="488" t="s">
        <v>51</v>
      </c>
      <c r="L3" s="488"/>
      <c r="M3" s="488"/>
      <c r="N3" s="488" t="s">
        <v>140</v>
      </c>
      <c r="O3" s="488"/>
      <c r="P3" s="488"/>
      <c r="Q3" s="488"/>
      <c r="R3" s="488"/>
      <c r="S3" s="488"/>
      <c r="T3" s="488"/>
      <c r="U3" s="488"/>
      <c r="V3" s="488"/>
    </row>
    <row r="4" spans="1:22" ht="21.75" customHeight="1">
      <c r="A4" s="135" t="s">
        <v>42</v>
      </c>
      <c r="B4" s="442">
        <v>2010</v>
      </c>
      <c r="C4" s="443">
        <v>2011</v>
      </c>
      <c r="D4" s="137">
        <v>2012</v>
      </c>
      <c r="E4" s="444">
        <v>2010</v>
      </c>
      <c r="F4" s="445">
        <v>2011</v>
      </c>
      <c r="G4" s="138">
        <v>2012</v>
      </c>
      <c r="H4" s="444">
        <v>2010</v>
      </c>
      <c r="I4" s="445">
        <v>2011</v>
      </c>
      <c r="J4" s="138">
        <v>2012</v>
      </c>
      <c r="K4" s="444">
        <v>2010</v>
      </c>
      <c r="L4" s="445">
        <v>2011</v>
      </c>
      <c r="M4" s="138">
        <v>2012</v>
      </c>
      <c r="N4" s="444">
        <v>2010</v>
      </c>
      <c r="O4" s="445">
        <v>2011</v>
      </c>
      <c r="P4" s="138">
        <v>2012</v>
      </c>
      <c r="Q4" s="444">
        <v>2010</v>
      </c>
      <c r="R4" s="445">
        <v>2011</v>
      </c>
      <c r="S4" s="138">
        <v>2012</v>
      </c>
      <c r="T4" s="444">
        <v>2010</v>
      </c>
      <c r="U4" s="445">
        <v>2011</v>
      </c>
      <c r="V4" s="441">
        <v>2012</v>
      </c>
    </row>
    <row r="5" spans="1:24" ht="21.75" customHeight="1">
      <c r="A5" s="132" t="s">
        <v>9</v>
      </c>
      <c r="B5" s="139">
        <v>345</v>
      </c>
      <c r="C5" s="131">
        <v>479</v>
      </c>
      <c r="D5" s="130">
        <v>446</v>
      </c>
      <c r="E5" s="139">
        <v>96</v>
      </c>
      <c r="F5" s="131">
        <v>92</v>
      </c>
      <c r="G5" s="130">
        <v>91</v>
      </c>
      <c r="H5" s="139">
        <v>74</v>
      </c>
      <c r="I5" s="131">
        <v>94</v>
      </c>
      <c r="J5" s="130">
        <v>82</v>
      </c>
      <c r="K5" s="139">
        <v>70</v>
      </c>
      <c r="L5" s="131">
        <v>85</v>
      </c>
      <c r="M5" s="130">
        <v>69</v>
      </c>
      <c r="N5" s="139">
        <v>36</v>
      </c>
      <c r="O5" s="131">
        <v>12</v>
      </c>
      <c r="P5" s="130">
        <v>13</v>
      </c>
      <c r="Q5" s="139">
        <v>276</v>
      </c>
      <c r="R5" s="131">
        <v>283</v>
      </c>
      <c r="S5" s="130">
        <v>255</v>
      </c>
      <c r="T5" s="139">
        <v>41</v>
      </c>
      <c r="U5" s="131">
        <v>121</v>
      </c>
      <c r="V5" s="440">
        <v>78</v>
      </c>
      <c r="X5" s="374"/>
    </row>
    <row r="6" spans="1:24" ht="21.75" customHeight="1">
      <c r="A6" s="132" t="s">
        <v>10</v>
      </c>
      <c r="B6" s="139">
        <v>348</v>
      </c>
      <c r="C6" s="131">
        <v>375</v>
      </c>
      <c r="D6" s="130">
        <v>334</v>
      </c>
      <c r="E6" s="140">
        <v>98</v>
      </c>
      <c r="F6" s="131">
        <v>80</v>
      </c>
      <c r="G6" s="130">
        <v>100</v>
      </c>
      <c r="H6" s="439">
        <v>63</v>
      </c>
      <c r="I6" s="131">
        <v>64</v>
      </c>
      <c r="J6" s="130">
        <v>73</v>
      </c>
      <c r="K6" s="140">
        <v>63</v>
      </c>
      <c r="L6" s="131">
        <v>98</v>
      </c>
      <c r="M6" s="130">
        <v>100</v>
      </c>
      <c r="N6" s="140">
        <v>31</v>
      </c>
      <c r="O6" s="131">
        <v>15</v>
      </c>
      <c r="P6" s="130">
        <v>14</v>
      </c>
      <c r="Q6" s="139">
        <v>255</v>
      </c>
      <c r="R6" s="131">
        <v>257</v>
      </c>
      <c r="S6" s="130">
        <v>287</v>
      </c>
      <c r="T6" s="140">
        <v>20</v>
      </c>
      <c r="U6" s="131">
        <v>66</v>
      </c>
      <c r="V6" s="440">
        <v>77</v>
      </c>
      <c r="X6" s="374"/>
    </row>
    <row r="7" spans="1:24" ht="21.75" customHeight="1">
      <c r="A7" s="132" t="s">
        <v>11</v>
      </c>
      <c r="B7" s="139">
        <v>419</v>
      </c>
      <c r="C7" s="131">
        <v>417</v>
      </c>
      <c r="D7" s="130">
        <v>483</v>
      </c>
      <c r="E7" s="140">
        <v>83</v>
      </c>
      <c r="F7" s="131">
        <f>'[1]INTERNAÇÕES CLINICAS'!$C$544</f>
        <v>83</v>
      </c>
      <c r="G7" s="130">
        <v>97</v>
      </c>
      <c r="H7" s="140">
        <v>90</v>
      </c>
      <c r="I7" s="131">
        <f>'[1]INTERNAÇÕES CLINICAS'!$D$544</f>
        <v>69</v>
      </c>
      <c r="J7" s="130">
        <v>78</v>
      </c>
      <c r="K7" s="140">
        <v>88</v>
      </c>
      <c r="L7" s="131">
        <f>'[1]INTERNAÇÕES CLINICAS'!$E$544</f>
        <v>94</v>
      </c>
      <c r="M7" s="130">
        <v>103</v>
      </c>
      <c r="N7" s="140">
        <v>20</v>
      </c>
      <c r="O7" s="131">
        <f>'[1]INTERNAÇÕES CLINICAS'!$F$544</f>
        <v>22</v>
      </c>
      <c r="P7" s="130">
        <v>15</v>
      </c>
      <c r="Q7" s="139">
        <v>281</v>
      </c>
      <c r="R7" s="131">
        <v>268</v>
      </c>
      <c r="S7" s="130">
        <v>293</v>
      </c>
      <c r="T7" s="140">
        <v>73</v>
      </c>
      <c r="U7" s="131">
        <f>'[1]INTERNAÇÕES CLINICAS'!$H$544</f>
        <v>82</v>
      </c>
      <c r="V7" s="440">
        <v>128</v>
      </c>
      <c r="X7" s="374"/>
    </row>
    <row r="8" spans="1:24" ht="21.75" customHeight="1">
      <c r="A8" s="132" t="s">
        <v>12</v>
      </c>
      <c r="B8" s="139">
        <v>380</v>
      </c>
      <c r="C8" s="131">
        <v>405</v>
      </c>
      <c r="D8" s="130">
        <v>416</v>
      </c>
      <c r="E8" s="140">
        <v>106</v>
      </c>
      <c r="F8" s="131">
        <v>80</v>
      </c>
      <c r="G8" s="130">
        <v>82</v>
      </c>
      <c r="H8" s="140">
        <v>74</v>
      </c>
      <c r="I8" s="131">
        <v>79</v>
      </c>
      <c r="J8" s="130">
        <v>56</v>
      </c>
      <c r="K8" s="140">
        <v>80</v>
      </c>
      <c r="L8" s="131">
        <v>73</v>
      </c>
      <c r="M8" s="130">
        <v>96</v>
      </c>
      <c r="N8" s="140">
        <v>16</v>
      </c>
      <c r="O8" s="131">
        <v>22</v>
      </c>
      <c r="P8" s="130">
        <v>25</v>
      </c>
      <c r="Q8" s="139">
        <v>276</v>
      </c>
      <c r="R8" s="131">
        <v>254</v>
      </c>
      <c r="S8" s="130">
        <v>259</v>
      </c>
      <c r="T8" s="140">
        <v>60</v>
      </c>
      <c r="U8" s="131">
        <v>81</v>
      </c>
      <c r="V8" s="440">
        <v>77</v>
      </c>
      <c r="X8" s="374"/>
    </row>
    <row r="9" spans="1:24" ht="21.75" customHeight="1">
      <c r="A9" s="132" t="s">
        <v>13</v>
      </c>
      <c r="B9" s="139">
        <v>406</v>
      </c>
      <c r="C9" s="131">
        <v>429</v>
      </c>
      <c r="D9" s="130">
        <v>482</v>
      </c>
      <c r="E9" s="140">
        <v>103</v>
      </c>
      <c r="F9" s="142">
        <v>79</v>
      </c>
      <c r="G9" s="130">
        <v>80</v>
      </c>
      <c r="H9" s="140">
        <v>72</v>
      </c>
      <c r="I9" s="142">
        <v>56</v>
      </c>
      <c r="J9" s="130">
        <v>89</v>
      </c>
      <c r="K9" s="140">
        <v>91</v>
      </c>
      <c r="L9" s="142">
        <v>78</v>
      </c>
      <c r="M9" s="130">
        <v>93</v>
      </c>
      <c r="N9" s="140">
        <v>10</v>
      </c>
      <c r="O9" s="142">
        <v>11</v>
      </c>
      <c r="P9" s="130">
        <v>20</v>
      </c>
      <c r="Q9" s="139">
        <v>276</v>
      </c>
      <c r="R9" s="131">
        <v>224</v>
      </c>
      <c r="S9" s="130">
        <v>282</v>
      </c>
      <c r="T9" s="140">
        <v>71</v>
      </c>
      <c r="U9" s="142">
        <v>88</v>
      </c>
      <c r="V9" s="440">
        <v>144</v>
      </c>
      <c r="X9" s="374"/>
    </row>
    <row r="10" spans="1:24" ht="21.75" customHeight="1">
      <c r="A10" s="132" t="s">
        <v>14</v>
      </c>
      <c r="B10" s="139">
        <v>441</v>
      </c>
      <c r="C10" s="131">
        <v>445</v>
      </c>
      <c r="D10" s="130">
        <v>386</v>
      </c>
      <c r="E10" s="140">
        <v>123</v>
      </c>
      <c r="F10" s="142">
        <v>91</v>
      </c>
      <c r="G10" s="130">
        <v>58</v>
      </c>
      <c r="H10" s="140">
        <v>74</v>
      </c>
      <c r="I10" s="142">
        <v>94</v>
      </c>
      <c r="J10" s="130">
        <v>67</v>
      </c>
      <c r="K10" s="140">
        <v>74</v>
      </c>
      <c r="L10" s="142">
        <v>74</v>
      </c>
      <c r="M10" s="130">
        <v>77</v>
      </c>
      <c r="N10" s="140">
        <v>20</v>
      </c>
      <c r="O10" s="142">
        <v>15</v>
      </c>
      <c r="P10" s="130">
        <v>18</v>
      </c>
      <c r="Q10" s="139">
        <v>291</v>
      </c>
      <c r="R10" s="131">
        <v>274</v>
      </c>
      <c r="S10" s="130">
        <v>220</v>
      </c>
      <c r="T10" s="140">
        <v>73</v>
      </c>
      <c r="U10" s="142">
        <v>94</v>
      </c>
      <c r="V10" s="440">
        <v>99</v>
      </c>
      <c r="X10" s="374"/>
    </row>
    <row r="11" spans="1:24" ht="21.75" customHeight="1">
      <c r="A11" s="132" t="s">
        <v>15</v>
      </c>
      <c r="B11" s="139">
        <v>426</v>
      </c>
      <c r="C11" s="131">
        <v>480</v>
      </c>
      <c r="D11" s="130">
        <v>440</v>
      </c>
      <c r="E11" s="140">
        <v>96</v>
      </c>
      <c r="F11" s="142">
        <v>93</v>
      </c>
      <c r="G11" s="130">
        <v>91</v>
      </c>
      <c r="H11" s="140">
        <v>80</v>
      </c>
      <c r="I11" s="142">
        <v>95</v>
      </c>
      <c r="J11" s="130">
        <v>88</v>
      </c>
      <c r="K11" s="140">
        <v>101</v>
      </c>
      <c r="L11" s="142">
        <v>85</v>
      </c>
      <c r="M11" s="130">
        <v>78</v>
      </c>
      <c r="N11" s="140">
        <v>29</v>
      </c>
      <c r="O11" s="142">
        <v>26</v>
      </c>
      <c r="P11" s="130">
        <v>14</v>
      </c>
      <c r="Q11" s="139">
        <v>306</v>
      </c>
      <c r="R11" s="131">
        <v>299</v>
      </c>
      <c r="S11" s="130">
        <v>271</v>
      </c>
      <c r="T11" s="140">
        <v>76</v>
      </c>
      <c r="U11" s="142">
        <v>89</v>
      </c>
      <c r="V11" s="440">
        <v>91</v>
      </c>
      <c r="X11" s="261"/>
    </row>
    <row r="12" spans="1:24" ht="21.75" customHeight="1">
      <c r="A12" s="132" t="s">
        <v>16</v>
      </c>
      <c r="B12" s="139">
        <v>498</v>
      </c>
      <c r="C12" s="131">
        <v>445</v>
      </c>
      <c r="D12" s="268">
        <v>502</v>
      </c>
      <c r="E12" s="140">
        <v>85</v>
      </c>
      <c r="F12" s="142">
        <v>126</v>
      </c>
      <c r="G12" s="268">
        <v>83</v>
      </c>
      <c r="H12" s="140">
        <v>77</v>
      </c>
      <c r="I12" s="142">
        <v>94</v>
      </c>
      <c r="J12" s="268">
        <v>90</v>
      </c>
      <c r="K12" s="140">
        <v>95</v>
      </c>
      <c r="L12" s="142">
        <v>104</v>
      </c>
      <c r="M12" s="268">
        <v>94</v>
      </c>
      <c r="N12" s="140">
        <v>10</v>
      </c>
      <c r="O12" s="142">
        <v>11</v>
      </c>
      <c r="P12" s="268">
        <v>16</v>
      </c>
      <c r="Q12" s="139">
        <v>267</v>
      </c>
      <c r="R12" s="131">
        <v>335</v>
      </c>
      <c r="S12" s="130">
        <v>283</v>
      </c>
      <c r="T12" s="140">
        <v>176</v>
      </c>
      <c r="U12" s="142">
        <v>77</v>
      </c>
      <c r="V12" s="141">
        <v>119</v>
      </c>
      <c r="X12" s="374"/>
    </row>
    <row r="13" spans="1:24" ht="21.75" customHeight="1">
      <c r="A13" s="132" t="s">
        <v>17</v>
      </c>
      <c r="B13" s="139">
        <v>502</v>
      </c>
      <c r="C13" s="131">
        <v>448</v>
      </c>
      <c r="D13" s="235">
        <v>441</v>
      </c>
      <c r="E13" s="140">
        <f>'[2]INTERNAÇÕES CLINICAS'!$C$324</f>
        <v>73</v>
      </c>
      <c r="F13" s="142">
        <v>88</v>
      </c>
      <c r="G13" s="268">
        <v>77</v>
      </c>
      <c r="H13" s="140">
        <f>'[2]INTERNAÇÕES CLINICAS'!$D$324</f>
        <v>54</v>
      </c>
      <c r="I13" s="142">
        <v>77</v>
      </c>
      <c r="J13" s="268">
        <v>96</v>
      </c>
      <c r="K13" s="140">
        <f>'[2]INTERNAÇÕES CLINICAS'!$E$324</f>
        <v>101</v>
      </c>
      <c r="L13" s="142">
        <v>89</v>
      </c>
      <c r="M13" s="268">
        <v>90</v>
      </c>
      <c r="N13" s="140">
        <f>'[2]INTERNAÇÕES CLINICAS'!$F$324</f>
        <v>14</v>
      </c>
      <c r="O13" s="142">
        <v>11</v>
      </c>
      <c r="P13" s="268">
        <v>19</v>
      </c>
      <c r="Q13" s="139">
        <v>242</v>
      </c>
      <c r="R13" s="131">
        <v>265</v>
      </c>
      <c r="S13" s="130">
        <v>282</v>
      </c>
      <c r="T13" s="140">
        <v>160</v>
      </c>
      <c r="U13" s="142">
        <v>111</v>
      </c>
      <c r="V13" s="141">
        <v>87</v>
      </c>
      <c r="X13" s="374"/>
    </row>
    <row r="14" spans="1:24" ht="21.75" customHeight="1">
      <c r="A14" s="132" t="s">
        <v>18</v>
      </c>
      <c r="B14" s="139">
        <v>519</v>
      </c>
      <c r="C14" s="131">
        <v>457</v>
      </c>
      <c r="D14" s="235">
        <v>494</v>
      </c>
      <c r="E14" s="140">
        <v>74</v>
      </c>
      <c r="F14" s="142">
        <v>110</v>
      </c>
      <c r="G14" s="268">
        <v>67</v>
      </c>
      <c r="H14" s="140">
        <v>78</v>
      </c>
      <c r="I14" s="142">
        <v>84</v>
      </c>
      <c r="J14" s="268">
        <v>96</v>
      </c>
      <c r="K14" s="140">
        <v>95</v>
      </c>
      <c r="L14" s="142">
        <v>73</v>
      </c>
      <c r="M14" s="268">
        <v>93</v>
      </c>
      <c r="N14" s="140">
        <v>13</v>
      </c>
      <c r="O14" s="142">
        <v>8</v>
      </c>
      <c r="P14" s="268">
        <v>21</v>
      </c>
      <c r="Q14" s="139">
        <v>260</v>
      </c>
      <c r="R14" s="131">
        <v>275</v>
      </c>
      <c r="S14" s="130">
        <v>268</v>
      </c>
      <c r="T14" s="140">
        <v>196</v>
      </c>
      <c r="U14" s="142">
        <v>97</v>
      </c>
      <c r="V14" s="141">
        <v>193</v>
      </c>
      <c r="X14" s="374"/>
    </row>
    <row r="15" spans="1:24" ht="21.75" customHeight="1">
      <c r="A15" s="132" t="s">
        <v>19</v>
      </c>
      <c r="B15" s="139">
        <v>372</v>
      </c>
      <c r="C15" s="131">
        <v>329</v>
      </c>
      <c r="D15" s="235">
        <v>379</v>
      </c>
      <c r="E15" s="140">
        <f>'[3]Total Mensal'!$C$15</f>
        <v>85</v>
      </c>
      <c r="F15" s="142">
        <v>77</v>
      </c>
      <c r="G15" s="268">
        <v>80</v>
      </c>
      <c r="H15" s="140">
        <f>'[3]Total Mensal'!$D$15</f>
        <v>62</v>
      </c>
      <c r="I15" s="142">
        <v>58</v>
      </c>
      <c r="J15" s="268">
        <v>81</v>
      </c>
      <c r="K15" s="140">
        <f>'[3]Total Mensal'!$E$15</f>
        <v>89</v>
      </c>
      <c r="L15" s="142">
        <v>67</v>
      </c>
      <c r="M15" s="268">
        <v>78</v>
      </c>
      <c r="N15" s="140">
        <f>'[3]Total Mensal'!$F$15</f>
        <v>18</v>
      </c>
      <c r="O15" s="142">
        <v>8</v>
      </c>
      <c r="P15" s="268">
        <v>18</v>
      </c>
      <c r="Q15" s="139">
        <v>254</v>
      </c>
      <c r="R15" s="131">
        <v>210</v>
      </c>
      <c r="S15" s="130">
        <v>257</v>
      </c>
      <c r="T15" s="140">
        <v>141</v>
      </c>
      <c r="U15" s="142">
        <v>79</v>
      </c>
      <c r="V15" s="141">
        <v>83</v>
      </c>
      <c r="X15" s="374"/>
    </row>
    <row r="16" spans="1:22" ht="21.75" customHeight="1">
      <c r="A16" s="132" t="s">
        <v>20</v>
      </c>
      <c r="B16" s="139">
        <v>444</v>
      </c>
      <c r="C16" s="131">
        <v>349</v>
      </c>
      <c r="D16" s="268">
        <v>405</v>
      </c>
      <c r="E16" s="139">
        <v>73</v>
      </c>
      <c r="F16" s="131">
        <v>64</v>
      </c>
      <c r="G16" s="268">
        <v>73</v>
      </c>
      <c r="H16" s="140">
        <v>80</v>
      </c>
      <c r="I16" s="142">
        <v>66</v>
      </c>
      <c r="J16" s="268">
        <v>71</v>
      </c>
      <c r="K16" s="140">
        <v>89</v>
      </c>
      <c r="L16" s="142">
        <v>75</v>
      </c>
      <c r="M16" s="268">
        <v>85</v>
      </c>
      <c r="N16" s="140">
        <v>20</v>
      </c>
      <c r="O16" s="142">
        <v>12</v>
      </c>
      <c r="P16" s="268">
        <v>24</v>
      </c>
      <c r="Q16" s="139">
        <v>262</v>
      </c>
      <c r="R16" s="131">
        <v>217</v>
      </c>
      <c r="S16" s="130">
        <v>253</v>
      </c>
      <c r="T16" s="140">
        <v>122</v>
      </c>
      <c r="U16" s="142">
        <v>92</v>
      </c>
      <c r="V16" s="141">
        <v>101</v>
      </c>
    </row>
    <row r="17" spans="1:22" ht="21.75" customHeight="1">
      <c r="A17" s="132" t="s">
        <v>6</v>
      </c>
      <c r="B17" s="455">
        <f aca="true" t="shared" si="0" ref="B17:V17">SUM(B5:B16)</f>
        <v>5100</v>
      </c>
      <c r="C17" s="456">
        <f t="shared" si="0"/>
        <v>5058</v>
      </c>
      <c r="D17" s="368">
        <f t="shared" si="0"/>
        <v>5208</v>
      </c>
      <c r="E17" s="455">
        <f t="shared" si="0"/>
        <v>1095</v>
      </c>
      <c r="F17" s="457">
        <f t="shared" si="0"/>
        <v>1063</v>
      </c>
      <c r="G17" s="368">
        <f t="shared" si="0"/>
        <v>979</v>
      </c>
      <c r="H17" s="455">
        <f t="shared" si="0"/>
        <v>878</v>
      </c>
      <c r="I17" s="457">
        <f t="shared" si="0"/>
        <v>930</v>
      </c>
      <c r="J17" s="368">
        <f t="shared" si="0"/>
        <v>967</v>
      </c>
      <c r="K17" s="455">
        <f t="shared" si="0"/>
        <v>1036</v>
      </c>
      <c r="L17" s="457">
        <f t="shared" si="0"/>
        <v>995</v>
      </c>
      <c r="M17" s="368">
        <f t="shared" si="0"/>
        <v>1056</v>
      </c>
      <c r="N17" s="455">
        <f t="shared" si="0"/>
        <v>237</v>
      </c>
      <c r="O17" s="457">
        <f t="shared" si="0"/>
        <v>173</v>
      </c>
      <c r="P17" s="368">
        <f t="shared" si="0"/>
        <v>217</v>
      </c>
      <c r="Q17" s="455">
        <f t="shared" si="0"/>
        <v>3246</v>
      </c>
      <c r="R17" s="457">
        <f t="shared" si="0"/>
        <v>3161</v>
      </c>
      <c r="S17" s="416">
        <f>SUM(S5:S16)</f>
        <v>3210</v>
      </c>
      <c r="T17" s="455">
        <f t="shared" si="0"/>
        <v>1209</v>
      </c>
      <c r="U17" s="457">
        <f t="shared" si="0"/>
        <v>1077</v>
      </c>
      <c r="V17" s="458">
        <f t="shared" si="0"/>
        <v>1277</v>
      </c>
    </row>
    <row r="18" spans="1:22" s="46" customFormat="1" ht="21.75" customHeight="1">
      <c r="A18" s="143" t="s">
        <v>21</v>
      </c>
      <c r="B18" s="144">
        <f aca="true" t="shared" si="1" ref="B18:V18">B17/12</f>
        <v>425</v>
      </c>
      <c r="C18" s="437">
        <f t="shared" si="1"/>
        <v>421.5</v>
      </c>
      <c r="D18" s="146">
        <f t="shared" si="1"/>
        <v>434</v>
      </c>
      <c r="E18" s="144">
        <f t="shared" si="1"/>
        <v>91.25</v>
      </c>
      <c r="F18" s="437">
        <f t="shared" si="1"/>
        <v>88.58333333333333</v>
      </c>
      <c r="G18" s="146">
        <f t="shared" si="1"/>
        <v>81.58333333333333</v>
      </c>
      <c r="H18" s="144">
        <f t="shared" si="1"/>
        <v>73.16666666666667</v>
      </c>
      <c r="I18" s="437">
        <f t="shared" si="1"/>
        <v>77.5</v>
      </c>
      <c r="J18" s="146">
        <f t="shared" si="1"/>
        <v>80.58333333333333</v>
      </c>
      <c r="K18" s="144">
        <f t="shared" si="1"/>
        <v>86.33333333333333</v>
      </c>
      <c r="L18" s="437">
        <f t="shared" si="1"/>
        <v>82.91666666666667</v>
      </c>
      <c r="M18" s="146">
        <f t="shared" si="1"/>
        <v>88</v>
      </c>
      <c r="N18" s="144">
        <f t="shared" si="1"/>
        <v>19.75</v>
      </c>
      <c r="O18" s="437">
        <f t="shared" si="1"/>
        <v>14.416666666666666</v>
      </c>
      <c r="P18" s="146">
        <f t="shared" si="1"/>
        <v>18.083333333333332</v>
      </c>
      <c r="Q18" s="144">
        <f t="shared" si="1"/>
        <v>270.5</v>
      </c>
      <c r="R18" s="437">
        <f t="shared" si="1"/>
        <v>263.4166666666667</v>
      </c>
      <c r="S18" s="146">
        <f t="shared" si="1"/>
        <v>267.5</v>
      </c>
      <c r="T18" s="144">
        <f t="shared" si="1"/>
        <v>100.75</v>
      </c>
      <c r="U18" s="437">
        <f t="shared" si="1"/>
        <v>89.75</v>
      </c>
      <c r="V18" s="438">
        <f t="shared" si="1"/>
        <v>106.41666666666667</v>
      </c>
    </row>
    <row r="19" spans="1:22" ht="21.75" customHeight="1">
      <c r="A19" s="132" t="s">
        <v>32</v>
      </c>
      <c r="B19" s="144">
        <f>B18/30</f>
        <v>14.166666666666666</v>
      </c>
      <c r="C19" s="145">
        <f>C18/30</f>
        <v>14.05</v>
      </c>
      <c r="D19" s="133">
        <f>D18/30</f>
        <v>14.466666666666667</v>
      </c>
      <c r="E19" s="144">
        <f>E18/30</f>
        <v>3.0416666666666665</v>
      </c>
      <c r="F19" s="145">
        <f aca="true" t="shared" si="2" ref="F19:U19">F18/30</f>
        <v>2.9527777777777775</v>
      </c>
      <c r="G19" s="133">
        <f>G18/30</f>
        <v>2.719444444444444</v>
      </c>
      <c r="H19" s="144">
        <f t="shared" si="2"/>
        <v>2.438888888888889</v>
      </c>
      <c r="I19" s="145">
        <f t="shared" si="2"/>
        <v>2.5833333333333335</v>
      </c>
      <c r="J19" s="133">
        <f>J18/30</f>
        <v>2.686111111111111</v>
      </c>
      <c r="K19" s="144">
        <f t="shared" si="2"/>
        <v>2.8777777777777778</v>
      </c>
      <c r="L19" s="145">
        <f t="shared" si="2"/>
        <v>2.763888888888889</v>
      </c>
      <c r="M19" s="133">
        <f>M18/30</f>
        <v>2.933333333333333</v>
      </c>
      <c r="N19" s="144">
        <f t="shared" si="2"/>
        <v>0.6583333333333333</v>
      </c>
      <c r="O19" s="145">
        <f t="shared" si="2"/>
        <v>0.4805555555555555</v>
      </c>
      <c r="P19" s="133">
        <f>P18/30</f>
        <v>0.6027777777777777</v>
      </c>
      <c r="Q19" s="144">
        <f t="shared" si="2"/>
        <v>9.016666666666667</v>
      </c>
      <c r="R19" s="145">
        <f t="shared" si="2"/>
        <v>8.780555555555557</v>
      </c>
      <c r="S19" s="133">
        <f>S18/30</f>
        <v>8.916666666666666</v>
      </c>
      <c r="T19" s="144">
        <f t="shared" si="2"/>
        <v>3.3583333333333334</v>
      </c>
      <c r="U19" s="145">
        <f t="shared" si="2"/>
        <v>2.9916666666666667</v>
      </c>
      <c r="V19" s="438">
        <f>V18/30</f>
        <v>3.5472222222222225</v>
      </c>
    </row>
  </sheetData>
  <sheetProtection/>
  <mergeCells count="10">
    <mergeCell ref="A1:U1"/>
    <mergeCell ref="A2:A3"/>
    <mergeCell ref="Q2:S3"/>
    <mergeCell ref="T2:V3"/>
    <mergeCell ref="E2:P2"/>
    <mergeCell ref="B2:D3"/>
    <mergeCell ref="E3:G3"/>
    <mergeCell ref="H3:J3"/>
    <mergeCell ref="K3:M3"/>
    <mergeCell ref="N3:P3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6.421875" style="403" customWidth="1"/>
    <col min="2" max="6" width="15.57421875" style="5" customWidth="1"/>
    <col min="7" max="8" width="14.57421875" style="0" customWidth="1"/>
  </cols>
  <sheetData>
    <row r="1" spans="1:6" s="419" customFormat="1" ht="35.25" customHeight="1">
      <c r="A1" s="597" t="s">
        <v>196</v>
      </c>
      <c r="B1" s="597"/>
      <c r="C1" s="597"/>
      <c r="D1" s="597"/>
      <c r="E1" s="597"/>
      <c r="F1" s="597"/>
    </row>
    <row r="2" spans="1:6" s="404" customFormat="1" ht="30.75" customHeight="1">
      <c r="A2" s="411" t="s">
        <v>192</v>
      </c>
      <c r="B2" s="412" t="s">
        <v>188</v>
      </c>
      <c r="C2" s="411" t="s">
        <v>189</v>
      </c>
      <c r="D2" s="411" t="s">
        <v>190</v>
      </c>
      <c r="E2" s="411" t="s">
        <v>191</v>
      </c>
      <c r="F2" s="411" t="s">
        <v>6</v>
      </c>
    </row>
    <row r="3" spans="1:6" ht="15">
      <c r="A3" s="405" t="s">
        <v>9</v>
      </c>
      <c r="B3" s="398">
        <v>3</v>
      </c>
      <c r="C3" s="398">
        <v>106</v>
      </c>
      <c r="D3" s="398">
        <v>3</v>
      </c>
      <c r="E3" s="398">
        <v>0</v>
      </c>
      <c r="F3" s="398">
        <f>SUM(B3:E3)</f>
        <v>112</v>
      </c>
    </row>
    <row r="4" spans="1:6" ht="15">
      <c r="A4" s="405" t="s">
        <v>10</v>
      </c>
      <c r="B4" s="398">
        <v>1</v>
      </c>
      <c r="C4" s="398">
        <v>104</v>
      </c>
      <c r="D4" s="398">
        <v>7</v>
      </c>
      <c r="E4" s="398">
        <v>0</v>
      </c>
      <c r="F4" s="398">
        <f aca="true" t="shared" si="0" ref="F4:F14">SUM(B4:E4)</f>
        <v>112</v>
      </c>
    </row>
    <row r="5" spans="1:6" ht="15">
      <c r="A5" s="405" t="s">
        <v>11</v>
      </c>
      <c r="B5" s="398">
        <v>8</v>
      </c>
      <c r="C5" s="398">
        <v>80</v>
      </c>
      <c r="D5" s="398">
        <v>6</v>
      </c>
      <c r="E5" s="398">
        <v>0</v>
      </c>
      <c r="F5" s="398">
        <f t="shared" si="0"/>
        <v>94</v>
      </c>
    </row>
    <row r="6" spans="1:6" ht="15">
      <c r="A6" s="405" t="s">
        <v>12</v>
      </c>
      <c r="B6" s="398">
        <v>4</v>
      </c>
      <c r="C6" s="398">
        <v>79</v>
      </c>
      <c r="D6" s="398">
        <v>7</v>
      </c>
      <c r="E6" s="398">
        <v>0</v>
      </c>
      <c r="F6" s="398">
        <f t="shared" si="0"/>
        <v>90</v>
      </c>
    </row>
    <row r="7" spans="1:6" ht="15">
      <c r="A7" s="405" t="s">
        <v>13</v>
      </c>
      <c r="B7" s="398">
        <v>4</v>
      </c>
      <c r="C7" s="398">
        <v>60</v>
      </c>
      <c r="D7" s="398">
        <v>3</v>
      </c>
      <c r="E7" s="398">
        <v>0</v>
      </c>
      <c r="F7" s="398">
        <f t="shared" si="0"/>
        <v>67</v>
      </c>
    </row>
    <row r="8" spans="1:6" ht="15">
      <c r="A8" s="405" t="s">
        <v>14</v>
      </c>
      <c r="B8" s="398">
        <v>5</v>
      </c>
      <c r="C8" s="398">
        <v>74</v>
      </c>
      <c r="D8" s="398">
        <v>6</v>
      </c>
      <c r="E8" s="398">
        <v>0</v>
      </c>
      <c r="F8" s="398">
        <f t="shared" si="0"/>
        <v>85</v>
      </c>
    </row>
    <row r="9" spans="1:6" ht="15">
      <c r="A9" s="405" t="s">
        <v>15</v>
      </c>
      <c r="B9" s="398">
        <v>5</v>
      </c>
      <c r="C9" s="398">
        <v>68</v>
      </c>
      <c r="D9" s="398">
        <v>7</v>
      </c>
      <c r="E9" s="398">
        <v>0</v>
      </c>
      <c r="F9" s="398">
        <f t="shared" si="0"/>
        <v>80</v>
      </c>
    </row>
    <row r="10" spans="1:6" ht="15">
      <c r="A10" s="405" t="s">
        <v>16</v>
      </c>
      <c r="B10" s="398">
        <v>4</v>
      </c>
      <c r="C10" s="398">
        <v>56</v>
      </c>
      <c r="D10" s="398">
        <v>3</v>
      </c>
      <c r="E10" s="398">
        <v>0</v>
      </c>
      <c r="F10" s="398">
        <f t="shared" si="0"/>
        <v>63</v>
      </c>
    </row>
    <row r="11" spans="1:6" ht="15">
      <c r="A11" s="405" t="s">
        <v>17</v>
      </c>
      <c r="B11" s="398">
        <v>4</v>
      </c>
      <c r="C11" s="398">
        <v>117</v>
      </c>
      <c r="D11" s="398">
        <v>5</v>
      </c>
      <c r="E11" s="398">
        <v>0</v>
      </c>
      <c r="F11" s="398">
        <f t="shared" si="0"/>
        <v>126</v>
      </c>
    </row>
    <row r="12" spans="1:6" ht="15">
      <c r="A12" s="405" t="s">
        <v>18</v>
      </c>
      <c r="B12" s="398">
        <v>4</v>
      </c>
      <c r="C12" s="398">
        <v>107</v>
      </c>
      <c r="D12" s="398">
        <v>2</v>
      </c>
      <c r="E12" s="398">
        <v>0</v>
      </c>
      <c r="F12" s="398">
        <f t="shared" si="0"/>
        <v>113</v>
      </c>
    </row>
    <row r="13" spans="1:6" ht="15">
      <c r="A13" s="405" t="s">
        <v>19</v>
      </c>
      <c r="B13" s="398">
        <v>7</v>
      </c>
      <c r="C13" s="398">
        <v>121</v>
      </c>
      <c r="D13" s="398">
        <v>2</v>
      </c>
      <c r="E13" s="398">
        <v>9</v>
      </c>
      <c r="F13" s="398">
        <f t="shared" si="0"/>
        <v>139</v>
      </c>
    </row>
    <row r="14" spans="1:6" ht="15.75" thickBot="1">
      <c r="A14" s="410" t="s">
        <v>20</v>
      </c>
      <c r="B14" s="408">
        <v>6</v>
      </c>
      <c r="C14" s="408">
        <v>87</v>
      </c>
      <c r="D14" s="408">
        <v>0</v>
      </c>
      <c r="E14" s="408">
        <v>8</v>
      </c>
      <c r="F14" s="408">
        <f t="shared" si="0"/>
        <v>101</v>
      </c>
    </row>
    <row r="15" spans="1:6" ht="15.75" thickTop="1">
      <c r="A15" s="409" t="s">
        <v>6</v>
      </c>
      <c r="B15" s="407">
        <f>SUM(B3:B14)</f>
        <v>55</v>
      </c>
      <c r="C15" s="454">
        <f>SUM(C3:C14)</f>
        <v>1059</v>
      </c>
      <c r="D15" s="407">
        <f>SUM(D3:D14)</f>
        <v>51</v>
      </c>
      <c r="E15" s="407">
        <f>SUM(E3:E14)</f>
        <v>17</v>
      </c>
      <c r="F15" s="453">
        <f>SUM(B15:E15)</f>
        <v>1182</v>
      </c>
    </row>
    <row r="16" spans="1:8" ht="15">
      <c r="A16" s="405" t="s">
        <v>193</v>
      </c>
      <c r="B16" s="406">
        <f>B15/12</f>
        <v>4.583333333333333</v>
      </c>
      <c r="C16" s="406">
        <f>C15/12</f>
        <v>88.25</v>
      </c>
      <c r="D16" s="406">
        <f>D15/12</f>
        <v>4.25</v>
      </c>
      <c r="E16" s="406">
        <f>E15/12</f>
        <v>1.4166666666666667</v>
      </c>
      <c r="F16" s="406">
        <f>SUM(B16:E16)</f>
        <v>98.5</v>
      </c>
      <c r="H16" s="394" t="s">
        <v>170</v>
      </c>
    </row>
    <row r="17" spans="1:6" ht="15">
      <c r="A17" s="405" t="s">
        <v>194</v>
      </c>
      <c r="B17" s="406">
        <f>B16/30</f>
        <v>0.15277777777777776</v>
      </c>
      <c r="C17" s="406">
        <f>C16/30</f>
        <v>2.941666666666667</v>
      </c>
      <c r="D17" s="406">
        <f>D16/30</f>
        <v>0.14166666666666666</v>
      </c>
      <c r="E17" s="406">
        <f>E16/30</f>
        <v>0.04722222222222223</v>
      </c>
      <c r="F17" s="406">
        <f>SUM(B17:E17)</f>
        <v>3.283333333333333</v>
      </c>
    </row>
    <row r="18" spans="4:5" ht="15">
      <c r="D18" s="5" t="s">
        <v>170</v>
      </c>
      <c r="E18" s="5" t="s">
        <v>170</v>
      </c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1"/>
  <sheetViews>
    <sheetView zoomScale="106" zoomScaleNormal="10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8" sqref="J18"/>
    </sheetView>
  </sheetViews>
  <sheetFormatPr defaultColWidth="9.140625" defaultRowHeight="15"/>
  <cols>
    <col min="1" max="1" width="15.7109375" style="10" customWidth="1"/>
    <col min="2" max="2" width="12.8515625" style="10" customWidth="1"/>
    <col min="3" max="3" width="12.140625" style="0" customWidth="1"/>
    <col min="4" max="4" width="16.140625" style="0" customWidth="1"/>
    <col min="5" max="5" width="17.7109375" style="0" customWidth="1"/>
    <col min="6" max="6" width="10.57421875" style="0" customWidth="1"/>
    <col min="7" max="7" width="15.7109375" style="0" customWidth="1"/>
    <col min="8" max="8" width="12.140625" style="0" customWidth="1"/>
    <col min="9" max="9" width="16.421875" style="0" customWidth="1"/>
    <col min="10" max="10" width="10.7109375" style="0" customWidth="1"/>
  </cols>
  <sheetData>
    <row r="1" spans="1:9" ht="23.25" customHeight="1">
      <c r="A1" s="484" t="s">
        <v>148</v>
      </c>
      <c r="B1" s="484"/>
      <c r="C1" s="484"/>
      <c r="D1" s="484"/>
      <c r="E1" s="484"/>
      <c r="F1" s="484"/>
      <c r="G1" s="484"/>
      <c r="H1" s="484"/>
      <c r="I1" s="484"/>
    </row>
    <row r="2" spans="1:9" ht="18.75" customHeight="1">
      <c r="A2" s="485" t="s">
        <v>0</v>
      </c>
      <c r="B2" s="486" t="s">
        <v>164</v>
      </c>
      <c r="C2" s="487" t="s">
        <v>24</v>
      </c>
      <c r="D2" s="487"/>
      <c r="E2" s="487"/>
      <c r="F2" s="487"/>
      <c r="G2" s="488" t="s">
        <v>142</v>
      </c>
      <c r="H2" s="488" t="s">
        <v>162</v>
      </c>
      <c r="I2" s="485" t="s">
        <v>163</v>
      </c>
    </row>
    <row r="3" spans="1:9" ht="38.25" customHeight="1">
      <c r="A3" s="485"/>
      <c r="B3" s="486"/>
      <c r="C3" s="67" t="s">
        <v>49</v>
      </c>
      <c r="D3" s="67" t="s">
        <v>50</v>
      </c>
      <c r="E3" s="67" t="s">
        <v>51</v>
      </c>
      <c r="F3" s="67" t="s">
        <v>52</v>
      </c>
      <c r="G3" s="488"/>
      <c r="H3" s="488"/>
      <c r="I3" s="485"/>
    </row>
    <row r="4" spans="1:9" ht="15">
      <c r="A4" s="64" t="s">
        <v>9</v>
      </c>
      <c r="B4" s="51">
        <v>446</v>
      </c>
      <c r="C4" s="51">
        <v>91</v>
      </c>
      <c r="D4" s="51">
        <v>82</v>
      </c>
      <c r="E4" s="51">
        <v>69</v>
      </c>
      <c r="F4" s="51">
        <v>13</v>
      </c>
      <c r="G4" s="259">
        <f aca="true" t="shared" si="0" ref="G4:G15">SUM(C4:F4)</f>
        <v>255</v>
      </c>
      <c r="H4" s="259">
        <v>78</v>
      </c>
      <c r="I4" s="236">
        <f>SUM(G4:H4)</f>
        <v>333</v>
      </c>
    </row>
    <row r="5" spans="1:9" ht="15">
      <c r="A5" s="64" t="s">
        <v>10</v>
      </c>
      <c r="B5" s="51">
        <v>334</v>
      </c>
      <c r="C5" s="51">
        <v>100</v>
      </c>
      <c r="D5" s="51">
        <v>73</v>
      </c>
      <c r="E5" s="51">
        <v>100</v>
      </c>
      <c r="F5" s="51">
        <v>14</v>
      </c>
      <c r="G5" s="259">
        <f t="shared" si="0"/>
        <v>287</v>
      </c>
      <c r="H5" s="259">
        <v>77</v>
      </c>
      <c r="I5" s="236">
        <f aca="true" t="shared" si="1" ref="I5:I15">SUM(G5:H5)</f>
        <v>364</v>
      </c>
    </row>
    <row r="6" spans="1:9" ht="15">
      <c r="A6" s="64" t="s">
        <v>11</v>
      </c>
      <c r="B6" s="51">
        <v>483</v>
      </c>
      <c r="C6" s="51">
        <v>97</v>
      </c>
      <c r="D6" s="51">
        <v>78</v>
      </c>
      <c r="E6" s="51">
        <v>103</v>
      </c>
      <c r="F6" s="51">
        <v>15</v>
      </c>
      <c r="G6" s="259">
        <f t="shared" si="0"/>
        <v>293</v>
      </c>
      <c r="H6" s="259">
        <v>128</v>
      </c>
      <c r="I6" s="236">
        <f t="shared" si="1"/>
        <v>421</v>
      </c>
    </row>
    <row r="7" spans="1:9" ht="15">
      <c r="A7" s="64" t="s">
        <v>12</v>
      </c>
      <c r="B7" s="51">
        <v>416</v>
      </c>
      <c r="C7" s="51">
        <v>82</v>
      </c>
      <c r="D7" s="51">
        <v>56</v>
      </c>
      <c r="E7" s="51">
        <v>96</v>
      </c>
      <c r="F7" s="51">
        <v>25</v>
      </c>
      <c r="G7" s="259">
        <f t="shared" si="0"/>
        <v>259</v>
      </c>
      <c r="H7" s="259">
        <v>77</v>
      </c>
      <c r="I7" s="236">
        <f t="shared" si="1"/>
        <v>336</v>
      </c>
    </row>
    <row r="8" spans="1:9" ht="15">
      <c r="A8" s="64" t="s">
        <v>13</v>
      </c>
      <c r="B8" s="262">
        <v>482</v>
      </c>
      <c r="C8" s="51">
        <v>80</v>
      </c>
      <c r="D8" s="51">
        <v>89</v>
      </c>
      <c r="E8" s="51">
        <v>93</v>
      </c>
      <c r="F8" s="51">
        <v>20</v>
      </c>
      <c r="G8" s="259">
        <f t="shared" si="0"/>
        <v>282</v>
      </c>
      <c r="H8" s="281">
        <v>144</v>
      </c>
      <c r="I8" s="236">
        <f t="shared" si="1"/>
        <v>426</v>
      </c>
    </row>
    <row r="9" spans="1:9" ht="15">
      <c r="A9" s="64" t="s">
        <v>14</v>
      </c>
      <c r="B9" s="262">
        <v>386</v>
      </c>
      <c r="C9" s="51">
        <v>58</v>
      </c>
      <c r="D9" s="51">
        <v>67</v>
      </c>
      <c r="E9" s="51">
        <v>77</v>
      </c>
      <c r="F9" s="51">
        <v>18</v>
      </c>
      <c r="G9" s="259">
        <f t="shared" si="0"/>
        <v>220</v>
      </c>
      <c r="H9" s="281">
        <v>99</v>
      </c>
      <c r="I9" s="236">
        <f t="shared" si="1"/>
        <v>319</v>
      </c>
    </row>
    <row r="10" spans="1:11" ht="15">
      <c r="A10" s="64" t="s">
        <v>15</v>
      </c>
      <c r="B10" s="262">
        <v>440</v>
      </c>
      <c r="C10" s="51">
        <v>91</v>
      </c>
      <c r="D10" s="51">
        <v>88</v>
      </c>
      <c r="E10" s="51">
        <v>78</v>
      </c>
      <c r="F10" s="51">
        <v>14</v>
      </c>
      <c r="G10" s="259">
        <f t="shared" si="0"/>
        <v>271</v>
      </c>
      <c r="H10" s="281">
        <v>91</v>
      </c>
      <c r="I10" s="236">
        <f t="shared" si="1"/>
        <v>362</v>
      </c>
      <c r="K10" s="261"/>
    </row>
    <row r="11" spans="1:9" ht="15">
      <c r="A11" s="64" t="s">
        <v>16</v>
      </c>
      <c r="B11" s="262">
        <v>502</v>
      </c>
      <c r="C11" s="51">
        <v>83</v>
      </c>
      <c r="D11" s="51">
        <v>90</v>
      </c>
      <c r="E11" s="51">
        <v>94</v>
      </c>
      <c r="F11" s="51">
        <v>16</v>
      </c>
      <c r="G11" s="259">
        <f t="shared" si="0"/>
        <v>283</v>
      </c>
      <c r="H11" s="281">
        <v>119</v>
      </c>
      <c r="I11" s="236">
        <f t="shared" si="1"/>
        <v>402</v>
      </c>
    </row>
    <row r="12" spans="1:9" ht="15">
      <c r="A12" s="64" t="s">
        <v>17</v>
      </c>
      <c r="B12" s="262">
        <v>441</v>
      </c>
      <c r="C12" s="51">
        <v>77</v>
      </c>
      <c r="D12" s="51">
        <v>96</v>
      </c>
      <c r="E12" s="51">
        <v>90</v>
      </c>
      <c r="F12" s="51">
        <v>19</v>
      </c>
      <c r="G12" s="259">
        <f t="shared" si="0"/>
        <v>282</v>
      </c>
      <c r="H12" s="281">
        <v>87</v>
      </c>
      <c r="I12" s="236">
        <f t="shared" si="1"/>
        <v>369</v>
      </c>
    </row>
    <row r="13" spans="1:9" ht="15">
      <c r="A13" s="64" t="s">
        <v>18</v>
      </c>
      <c r="B13" s="262">
        <v>494</v>
      </c>
      <c r="C13" s="51">
        <v>67</v>
      </c>
      <c r="D13" s="51">
        <v>96</v>
      </c>
      <c r="E13" s="51">
        <v>84</v>
      </c>
      <c r="F13" s="51">
        <v>21</v>
      </c>
      <c r="G13" s="259">
        <f t="shared" si="0"/>
        <v>268</v>
      </c>
      <c r="H13" s="281">
        <v>193</v>
      </c>
      <c r="I13" s="236">
        <f t="shared" si="1"/>
        <v>461</v>
      </c>
    </row>
    <row r="14" spans="1:9" ht="15">
      <c r="A14" s="64" t="s">
        <v>19</v>
      </c>
      <c r="B14" s="262">
        <v>379</v>
      </c>
      <c r="C14" s="51">
        <v>80</v>
      </c>
      <c r="D14" s="51">
        <v>81</v>
      </c>
      <c r="E14" s="51">
        <v>78</v>
      </c>
      <c r="F14" s="51">
        <v>18</v>
      </c>
      <c r="G14" s="259">
        <f>SUM(C14:F14)</f>
        <v>257</v>
      </c>
      <c r="H14" s="281">
        <v>83</v>
      </c>
      <c r="I14" s="236">
        <f t="shared" si="1"/>
        <v>340</v>
      </c>
    </row>
    <row r="15" spans="1:11" ht="15">
      <c r="A15" s="64" t="s">
        <v>20</v>
      </c>
      <c r="B15" s="51">
        <v>405</v>
      </c>
      <c r="C15" s="51">
        <v>73</v>
      </c>
      <c r="D15" s="51">
        <v>71</v>
      </c>
      <c r="E15" s="51">
        <v>85</v>
      </c>
      <c r="F15" s="51">
        <v>24</v>
      </c>
      <c r="G15" s="420">
        <f t="shared" si="0"/>
        <v>253</v>
      </c>
      <c r="H15" s="420">
        <v>101</v>
      </c>
      <c r="I15" s="273">
        <f t="shared" si="1"/>
        <v>354</v>
      </c>
      <c r="J15" s="266"/>
      <c r="K15" s="266"/>
    </row>
    <row r="16" spans="1:11" ht="15">
      <c r="A16" s="64" t="s">
        <v>6</v>
      </c>
      <c r="B16" s="234">
        <f aca="true" t="shared" si="2" ref="B16:G16">SUM(B4:B15)</f>
        <v>5208</v>
      </c>
      <c r="C16" s="235">
        <f t="shared" si="2"/>
        <v>979</v>
      </c>
      <c r="D16" s="235">
        <f t="shared" si="2"/>
        <v>967</v>
      </c>
      <c r="E16" s="234">
        <f t="shared" si="2"/>
        <v>1047</v>
      </c>
      <c r="F16" s="235">
        <f t="shared" si="2"/>
        <v>217</v>
      </c>
      <c r="G16" s="451">
        <f t="shared" si="2"/>
        <v>3210</v>
      </c>
      <c r="H16" s="451">
        <f>SUM(H4:H15)</f>
        <v>1277</v>
      </c>
      <c r="I16" s="451">
        <f>SUM(G16:H16)</f>
        <v>4487</v>
      </c>
      <c r="J16" s="4"/>
      <c r="K16" s="4"/>
    </row>
    <row r="17" spans="1:11" ht="15">
      <c r="A17" s="64" t="s">
        <v>21</v>
      </c>
      <c r="B17" s="237">
        <f aca="true" t="shared" si="3" ref="B17:I17">B16/12</f>
        <v>434</v>
      </c>
      <c r="C17" s="237">
        <f t="shared" si="3"/>
        <v>81.58333333333333</v>
      </c>
      <c r="D17" s="237">
        <f t="shared" si="3"/>
        <v>80.58333333333333</v>
      </c>
      <c r="E17" s="237">
        <f t="shared" si="3"/>
        <v>87.25</v>
      </c>
      <c r="F17" s="237">
        <f t="shared" si="3"/>
        <v>18.083333333333332</v>
      </c>
      <c r="G17" s="267">
        <f t="shared" si="3"/>
        <v>267.5</v>
      </c>
      <c r="H17" s="267">
        <f t="shared" si="3"/>
        <v>106.41666666666667</v>
      </c>
      <c r="I17" s="267">
        <f t="shared" si="3"/>
        <v>373.9166666666667</v>
      </c>
      <c r="K17" s="452"/>
    </row>
    <row r="18" spans="1:11" ht="15">
      <c r="A18" s="64" t="s">
        <v>32</v>
      </c>
      <c r="B18" s="237">
        <f aca="true" t="shared" si="4" ref="B18:I18">B17/30</f>
        <v>14.466666666666667</v>
      </c>
      <c r="C18" s="237">
        <f t="shared" si="4"/>
        <v>2.719444444444444</v>
      </c>
      <c r="D18" s="237">
        <f t="shared" si="4"/>
        <v>2.686111111111111</v>
      </c>
      <c r="E18" s="237">
        <f t="shared" si="4"/>
        <v>2.908333333333333</v>
      </c>
      <c r="F18" s="237">
        <f t="shared" si="4"/>
        <v>0.6027777777777777</v>
      </c>
      <c r="G18" s="260">
        <f t="shared" si="4"/>
        <v>8.916666666666666</v>
      </c>
      <c r="H18" s="260">
        <f t="shared" si="4"/>
        <v>3.5472222222222225</v>
      </c>
      <c r="I18" s="260">
        <f t="shared" si="4"/>
        <v>12.46388888888889</v>
      </c>
      <c r="K18" s="4"/>
    </row>
    <row r="19" spans="1:9" s="266" customFormat="1" ht="15">
      <c r="A19" s="65"/>
      <c r="B19" s="269"/>
      <c r="C19" s="269"/>
      <c r="D19" s="269"/>
      <c r="E19" s="269"/>
      <c r="F19" s="269"/>
      <c r="G19" s="269"/>
      <c r="H19" s="269"/>
      <c r="I19" s="269"/>
    </row>
    <row r="20" spans="1:9" s="266" customFormat="1" ht="15">
      <c r="A20" s="65"/>
      <c r="B20" s="269"/>
      <c r="C20" s="269"/>
      <c r="D20" s="269"/>
      <c r="E20" s="269"/>
      <c r="F20" s="269"/>
      <c r="G20" s="269"/>
      <c r="H20" s="269"/>
      <c r="I20" s="269"/>
    </row>
    <row r="21" spans="1:9" s="266" customFormat="1" ht="15">
      <c r="A21" s="65"/>
      <c r="B21" s="269"/>
      <c r="C21" s="269"/>
      <c r="D21" s="269"/>
      <c r="E21" s="269"/>
      <c r="F21" s="269"/>
      <c r="G21" s="269"/>
      <c r="H21" s="269"/>
      <c r="I21" s="269"/>
    </row>
    <row r="22" spans="1:8" ht="15">
      <c r="A22" s="21"/>
      <c r="B22" s="22"/>
      <c r="C22" s="22"/>
      <c r="D22" s="22"/>
      <c r="E22" s="22"/>
      <c r="F22" s="22"/>
      <c r="G22" s="22"/>
      <c r="H22" s="22"/>
    </row>
    <row r="23" spans="1:2" ht="15">
      <c r="A23" s="21"/>
      <c r="B23" s="280"/>
    </row>
    <row r="24" spans="3:6" ht="15.75">
      <c r="C24" s="275" t="s">
        <v>25</v>
      </c>
      <c r="D24" s="1" t="s">
        <v>26</v>
      </c>
      <c r="E24" s="1" t="s">
        <v>27</v>
      </c>
      <c r="F24" s="1" t="s">
        <v>28</v>
      </c>
    </row>
    <row r="25" spans="3:6" ht="15">
      <c r="C25" s="276">
        <f>C16</f>
        <v>979</v>
      </c>
      <c r="D25" s="3">
        <f>D16</f>
        <v>967</v>
      </c>
      <c r="E25" s="3">
        <f>E16</f>
        <v>1047</v>
      </c>
      <c r="F25" s="3">
        <f>F16</f>
        <v>217</v>
      </c>
    </row>
    <row r="27" spans="3:5" ht="31.5">
      <c r="C27" s="277" t="s">
        <v>23</v>
      </c>
      <c r="D27" s="13" t="s">
        <v>48</v>
      </c>
      <c r="E27" s="8" t="s">
        <v>22</v>
      </c>
    </row>
    <row r="28" spans="3:6" ht="15" customHeight="1">
      <c r="C28" s="278">
        <f>B16</f>
        <v>5208</v>
      </c>
      <c r="D28" s="16">
        <f>G16</f>
        <v>3210</v>
      </c>
      <c r="E28" s="16">
        <f>H16</f>
        <v>1277</v>
      </c>
      <c r="F28" s="4"/>
    </row>
    <row r="71" spans="3:9" ht="15.75">
      <c r="C71" s="279">
        <f>SUM(C40:C70)</f>
        <v>0</v>
      </c>
      <c r="D71" s="246">
        <f aca="true" t="shared" si="5" ref="D71:I71">SUM(D40:D70)</f>
        <v>0</v>
      </c>
      <c r="E71" s="246">
        <f t="shared" si="5"/>
        <v>0</v>
      </c>
      <c r="F71" s="246">
        <f t="shared" si="5"/>
        <v>0</v>
      </c>
      <c r="G71" s="246">
        <f t="shared" si="5"/>
        <v>0</v>
      </c>
      <c r="H71" s="246">
        <f t="shared" si="5"/>
        <v>0</v>
      </c>
      <c r="I71" s="246">
        <f t="shared" si="5"/>
        <v>0</v>
      </c>
    </row>
  </sheetData>
  <sheetProtection/>
  <mergeCells count="7">
    <mergeCell ref="A1:I1"/>
    <mergeCell ref="I2:I3"/>
    <mergeCell ref="A2:A3"/>
    <mergeCell ref="B2:B3"/>
    <mergeCell ref="C2:F2"/>
    <mergeCell ref="G2:G3"/>
    <mergeCell ref="H2:H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K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7" sqref="I17"/>
    </sheetView>
  </sheetViews>
  <sheetFormatPr defaultColWidth="9.140625" defaultRowHeight="15"/>
  <cols>
    <col min="1" max="1" width="21.140625" style="0" customWidth="1"/>
    <col min="2" max="2" width="13.8515625" style="0" customWidth="1"/>
    <col min="3" max="5" width="13.57421875" style="0" customWidth="1"/>
    <col min="6" max="6" width="18.00390625" style="0" customWidth="1"/>
  </cols>
  <sheetData>
    <row r="1" spans="1:6" ht="36.75" customHeight="1" thickBot="1">
      <c r="A1" s="489" t="s">
        <v>145</v>
      </c>
      <c r="B1" s="490"/>
      <c r="C1" s="490"/>
      <c r="D1" s="490"/>
      <c r="E1" s="490"/>
      <c r="F1" s="491"/>
    </row>
    <row r="2" spans="1:6" ht="15.75" customHeight="1">
      <c r="A2" s="492" t="s">
        <v>144</v>
      </c>
      <c r="B2" s="494" t="s">
        <v>24</v>
      </c>
      <c r="C2" s="494"/>
      <c r="D2" s="494"/>
      <c r="E2" s="494"/>
      <c r="F2" s="492" t="s">
        <v>6</v>
      </c>
    </row>
    <row r="3" spans="1:6" ht="15.75">
      <c r="A3" s="493"/>
      <c r="B3" s="68" t="s">
        <v>65</v>
      </c>
      <c r="C3" s="68" t="s">
        <v>66</v>
      </c>
      <c r="D3" s="68" t="s">
        <v>47</v>
      </c>
      <c r="E3" s="68" t="s">
        <v>67</v>
      </c>
      <c r="F3" s="493"/>
    </row>
    <row r="4" spans="1:6" ht="15.75">
      <c r="A4" s="63" t="s">
        <v>9</v>
      </c>
      <c r="B4" s="251">
        <v>39</v>
      </c>
      <c r="C4" s="251">
        <v>6</v>
      </c>
      <c r="D4" s="251">
        <v>33</v>
      </c>
      <c r="E4" s="251">
        <v>26</v>
      </c>
      <c r="F4" s="263">
        <f>SUM(B4:E4)</f>
        <v>104</v>
      </c>
    </row>
    <row r="5" spans="1:11" ht="15.75">
      <c r="A5" s="63" t="s">
        <v>10</v>
      </c>
      <c r="B5" s="251">
        <v>47</v>
      </c>
      <c r="C5" s="251">
        <v>3</v>
      </c>
      <c r="D5" s="251">
        <v>17</v>
      </c>
      <c r="E5" s="251">
        <v>14</v>
      </c>
      <c r="F5" s="263">
        <f aca="true" t="shared" si="0" ref="F5:F15">SUM(B5:E5)</f>
        <v>81</v>
      </c>
      <c r="K5" s="17"/>
    </row>
    <row r="6" spans="1:6" ht="15.75">
      <c r="A6" s="63" t="s">
        <v>11</v>
      </c>
      <c r="B6" s="251">
        <v>47</v>
      </c>
      <c r="C6" s="251">
        <v>15</v>
      </c>
      <c r="D6" s="251">
        <v>20</v>
      </c>
      <c r="E6" s="251">
        <v>21</v>
      </c>
      <c r="F6" s="263">
        <f t="shared" si="0"/>
        <v>103</v>
      </c>
    </row>
    <row r="7" spans="1:6" ht="15.75">
      <c r="A7" s="63" t="s">
        <v>12</v>
      </c>
      <c r="B7" s="251">
        <v>44</v>
      </c>
      <c r="C7" s="251">
        <v>23</v>
      </c>
      <c r="D7" s="251">
        <v>38</v>
      </c>
      <c r="E7" s="251">
        <v>17</v>
      </c>
      <c r="F7" s="263">
        <f t="shared" si="0"/>
        <v>122</v>
      </c>
    </row>
    <row r="8" spans="1:6" ht="15.75">
      <c r="A8" s="63" t="s">
        <v>13</v>
      </c>
      <c r="B8" s="251">
        <v>54</v>
      </c>
      <c r="C8" s="251">
        <v>35</v>
      </c>
      <c r="D8" s="251">
        <v>30</v>
      </c>
      <c r="E8" s="251">
        <v>26</v>
      </c>
      <c r="F8" s="263">
        <f t="shared" si="0"/>
        <v>145</v>
      </c>
    </row>
    <row r="9" spans="1:6" ht="15.75">
      <c r="A9" s="63" t="s">
        <v>14</v>
      </c>
      <c r="B9" s="271">
        <v>62</v>
      </c>
      <c r="C9" s="271">
        <v>26</v>
      </c>
      <c r="D9" s="271">
        <v>25</v>
      </c>
      <c r="E9" s="271">
        <v>41</v>
      </c>
      <c r="F9" s="263">
        <f t="shared" si="0"/>
        <v>154</v>
      </c>
    </row>
    <row r="10" spans="1:6" ht="15.75">
      <c r="A10" s="63" t="s">
        <v>15</v>
      </c>
      <c r="B10" s="271">
        <v>59</v>
      </c>
      <c r="C10" s="271">
        <v>19</v>
      </c>
      <c r="D10" s="271">
        <v>17</v>
      </c>
      <c r="E10" s="271">
        <v>41</v>
      </c>
      <c r="F10" s="263">
        <f t="shared" si="0"/>
        <v>136</v>
      </c>
    </row>
    <row r="11" spans="1:6" ht="15.75">
      <c r="A11" s="63" t="s">
        <v>16</v>
      </c>
      <c r="B11" s="272">
        <v>53</v>
      </c>
      <c r="C11" s="272">
        <v>32</v>
      </c>
      <c r="D11" s="272">
        <v>32</v>
      </c>
      <c r="E11" s="272">
        <v>33</v>
      </c>
      <c r="F11" s="263">
        <f t="shared" si="0"/>
        <v>150</v>
      </c>
    </row>
    <row r="12" spans="1:6" ht="15.75">
      <c r="A12" s="63" t="s">
        <v>17</v>
      </c>
      <c r="B12" s="272">
        <v>39</v>
      </c>
      <c r="C12" s="272">
        <v>38</v>
      </c>
      <c r="D12" s="272">
        <v>28</v>
      </c>
      <c r="E12" s="272">
        <v>23</v>
      </c>
      <c r="F12" s="263">
        <f t="shared" si="0"/>
        <v>128</v>
      </c>
    </row>
    <row r="13" spans="1:6" ht="15.75">
      <c r="A13" s="64" t="s">
        <v>18</v>
      </c>
      <c r="B13" s="272">
        <v>56</v>
      </c>
      <c r="C13" s="272">
        <v>29</v>
      </c>
      <c r="D13" s="272">
        <v>26</v>
      </c>
      <c r="E13" s="272">
        <v>40</v>
      </c>
      <c r="F13" s="263">
        <f t="shared" si="0"/>
        <v>151</v>
      </c>
    </row>
    <row r="14" spans="1:6" ht="15.75">
      <c r="A14" s="63" t="s">
        <v>19</v>
      </c>
      <c r="B14" s="272">
        <v>45</v>
      </c>
      <c r="C14" s="272">
        <v>19</v>
      </c>
      <c r="D14" s="272">
        <v>33</v>
      </c>
      <c r="E14" s="272">
        <v>34</v>
      </c>
      <c r="F14" s="263">
        <f t="shared" si="0"/>
        <v>131</v>
      </c>
    </row>
    <row r="15" spans="1:6" ht="16.5" thickBot="1">
      <c r="A15" s="66" t="s">
        <v>20</v>
      </c>
      <c r="B15" s="272">
        <v>34</v>
      </c>
      <c r="C15" s="272">
        <v>13</v>
      </c>
      <c r="D15" s="272">
        <v>27</v>
      </c>
      <c r="E15" s="272">
        <v>34</v>
      </c>
      <c r="F15" s="263">
        <f t="shared" si="0"/>
        <v>108</v>
      </c>
    </row>
    <row r="16" spans="1:6" ht="15.75" thickBot="1">
      <c r="A16" s="69" t="s">
        <v>6</v>
      </c>
      <c r="B16" s="375">
        <f>SUM(B4:B15)</f>
        <v>579</v>
      </c>
      <c r="C16" s="375">
        <f>SUM(C4:C15)</f>
        <v>258</v>
      </c>
      <c r="D16" s="375">
        <f>SUM(D4:D15)</f>
        <v>326</v>
      </c>
      <c r="E16" s="375">
        <f>SUM(E4:E15)</f>
        <v>350</v>
      </c>
      <c r="F16" s="468">
        <f>SUM(F4:F15)</f>
        <v>1513</v>
      </c>
    </row>
    <row r="17" spans="1:8" ht="15">
      <c r="A17" s="70" t="s">
        <v>21</v>
      </c>
      <c r="B17" s="376">
        <f>B16/12</f>
        <v>48.25</v>
      </c>
      <c r="C17" s="376">
        <f>C16/12</f>
        <v>21.5</v>
      </c>
      <c r="D17" s="376">
        <f>D16/12</f>
        <v>27.166666666666668</v>
      </c>
      <c r="E17" s="376">
        <f>E16/12</f>
        <v>29.166666666666668</v>
      </c>
      <c r="F17" s="376">
        <f>F16/12</f>
        <v>126.08333333333333</v>
      </c>
      <c r="H17" s="295" t="s">
        <v>170</v>
      </c>
    </row>
    <row r="18" spans="1:6" ht="15">
      <c r="A18" s="71" t="s">
        <v>32</v>
      </c>
      <c r="B18" s="377">
        <f>B17/30</f>
        <v>1.6083333333333334</v>
      </c>
      <c r="C18" s="377">
        <f>C17/30</f>
        <v>0.7166666666666667</v>
      </c>
      <c r="D18" s="377">
        <f>D17/30</f>
        <v>0.9055555555555556</v>
      </c>
      <c r="E18" s="377">
        <f>E17/30</f>
        <v>0.9722222222222222</v>
      </c>
      <c r="F18" s="377">
        <f>F17/30</f>
        <v>4.2027777777777775</v>
      </c>
    </row>
    <row r="19" spans="1:6" ht="15">
      <c r="A19" s="21"/>
      <c r="B19" s="22"/>
      <c r="C19" s="22"/>
      <c r="D19" s="22"/>
      <c r="E19" s="22"/>
      <c r="F19" s="22"/>
    </row>
    <row r="21" spans="2:6" ht="15.75">
      <c r="B21" s="1" t="s">
        <v>25</v>
      </c>
      <c r="C21" s="1" t="s">
        <v>26</v>
      </c>
      <c r="D21" s="1" t="s">
        <v>47</v>
      </c>
      <c r="E21" s="1" t="s">
        <v>28</v>
      </c>
      <c r="F21" s="25" t="s">
        <v>53</v>
      </c>
    </row>
    <row r="22" spans="2:6" ht="15">
      <c r="B22" s="3">
        <f>B16</f>
        <v>579</v>
      </c>
      <c r="C22" s="3">
        <f>C16</f>
        <v>258</v>
      </c>
      <c r="D22" s="3">
        <f>D16</f>
        <v>326</v>
      </c>
      <c r="E22" s="3">
        <f>E16</f>
        <v>350</v>
      </c>
      <c r="F22" s="26"/>
    </row>
  </sheetData>
  <sheetProtection/>
  <mergeCells count="4">
    <mergeCell ref="A1:F1"/>
    <mergeCell ref="A2:A3"/>
    <mergeCell ref="B2:E2"/>
    <mergeCell ref="F2:F3"/>
  </mergeCells>
  <printOptions/>
  <pageMargins left="0.511811024" right="0.511811024" top="0.787401575" bottom="0.787401575" header="0.31496062" footer="0.31496062"/>
  <pageSetup fitToHeight="1" fitToWidth="1"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9" sqref="K29"/>
    </sheetView>
  </sheetViews>
  <sheetFormatPr defaultColWidth="9.140625" defaultRowHeight="15"/>
  <cols>
    <col min="1" max="1" width="21.140625" style="0" customWidth="1"/>
    <col min="2" max="2" width="12.140625" style="0" customWidth="1"/>
    <col min="3" max="7" width="13.57421875" style="0" customWidth="1"/>
    <col min="8" max="8" width="9.421875" style="0" customWidth="1"/>
  </cols>
  <sheetData>
    <row r="1" spans="1:8" ht="33" customHeight="1">
      <c r="A1" s="495" t="s">
        <v>153</v>
      </c>
      <c r="B1" s="496"/>
      <c r="C1" s="496"/>
      <c r="D1" s="496"/>
      <c r="E1" s="496"/>
      <c r="F1" s="496"/>
      <c r="G1" s="496"/>
      <c r="H1" s="497"/>
    </row>
    <row r="2" spans="1:8" ht="24.75" customHeight="1">
      <c r="A2" s="498" t="s">
        <v>0</v>
      </c>
      <c r="B2" s="500" t="s">
        <v>108</v>
      </c>
      <c r="C2" s="501"/>
      <c r="D2" s="501"/>
      <c r="E2" s="501"/>
      <c r="F2" s="502"/>
      <c r="G2" s="72"/>
      <c r="H2" s="492" t="s">
        <v>6</v>
      </c>
    </row>
    <row r="3" spans="1:8" ht="31.5">
      <c r="A3" s="499"/>
      <c r="B3" s="68" t="s">
        <v>65</v>
      </c>
      <c r="C3" s="68" t="s">
        <v>66</v>
      </c>
      <c r="D3" s="68" t="s">
        <v>109</v>
      </c>
      <c r="E3" s="68" t="s">
        <v>111</v>
      </c>
      <c r="F3" s="68" t="s">
        <v>67</v>
      </c>
      <c r="G3" s="73" t="s">
        <v>112</v>
      </c>
      <c r="H3" s="493"/>
    </row>
    <row r="4" spans="1:8" ht="15">
      <c r="A4" s="63" t="s">
        <v>9</v>
      </c>
      <c r="B4" s="251">
        <v>8</v>
      </c>
      <c r="C4" s="251">
        <v>3</v>
      </c>
      <c r="D4" s="251">
        <v>5</v>
      </c>
      <c r="E4" s="251">
        <v>3</v>
      </c>
      <c r="F4" s="251">
        <v>0</v>
      </c>
      <c r="G4" s="251">
        <v>3</v>
      </c>
      <c r="H4" s="378">
        <f>SUM(B4:G4)</f>
        <v>22</v>
      </c>
    </row>
    <row r="5" spans="1:8" ht="15">
      <c r="A5" s="63" t="s">
        <v>10</v>
      </c>
      <c r="B5" s="251">
        <v>14</v>
      </c>
      <c r="C5" s="251">
        <v>1</v>
      </c>
      <c r="D5" s="251">
        <v>13</v>
      </c>
      <c r="E5" s="251">
        <v>6</v>
      </c>
      <c r="F5" s="251">
        <v>0</v>
      </c>
      <c r="G5" s="251">
        <v>1</v>
      </c>
      <c r="H5" s="378">
        <f aca="true" t="shared" si="0" ref="H5:H10">SUM(B5:G5)</f>
        <v>35</v>
      </c>
    </row>
    <row r="6" spans="1:8" ht="15">
      <c r="A6" s="63" t="s">
        <v>11</v>
      </c>
      <c r="B6" s="251">
        <v>7</v>
      </c>
      <c r="C6" s="251">
        <v>1</v>
      </c>
      <c r="D6" s="251">
        <v>13</v>
      </c>
      <c r="E6" s="251">
        <v>5</v>
      </c>
      <c r="F6" s="251">
        <v>1</v>
      </c>
      <c r="G6" s="251">
        <v>2</v>
      </c>
      <c r="H6" s="378">
        <f t="shared" si="0"/>
        <v>29</v>
      </c>
    </row>
    <row r="7" spans="1:8" ht="15">
      <c r="A7" s="63" t="s">
        <v>12</v>
      </c>
      <c r="B7" s="251">
        <v>12</v>
      </c>
      <c r="C7" s="251">
        <v>3</v>
      </c>
      <c r="D7" s="251">
        <v>9</v>
      </c>
      <c r="E7" s="251">
        <v>3</v>
      </c>
      <c r="F7" s="251">
        <v>3</v>
      </c>
      <c r="G7" s="251">
        <v>0</v>
      </c>
      <c r="H7" s="378">
        <f t="shared" si="0"/>
        <v>30</v>
      </c>
    </row>
    <row r="8" spans="1:8" ht="15">
      <c r="A8" s="63" t="s">
        <v>13</v>
      </c>
      <c r="B8" s="379">
        <v>16</v>
      </c>
      <c r="C8" s="379">
        <v>6</v>
      </c>
      <c r="D8" s="379">
        <v>10</v>
      </c>
      <c r="E8" s="379">
        <v>3</v>
      </c>
      <c r="F8" s="379">
        <v>8</v>
      </c>
      <c r="G8" s="379">
        <v>3</v>
      </c>
      <c r="H8" s="378">
        <f t="shared" si="0"/>
        <v>46</v>
      </c>
    </row>
    <row r="9" spans="1:8" ht="15">
      <c r="A9" s="63" t="s">
        <v>14</v>
      </c>
      <c r="B9" s="272">
        <v>20</v>
      </c>
      <c r="C9" s="272">
        <v>3</v>
      </c>
      <c r="D9" s="272">
        <v>13</v>
      </c>
      <c r="E9" s="272">
        <v>9</v>
      </c>
      <c r="F9" s="272">
        <v>10</v>
      </c>
      <c r="G9" s="272">
        <v>0</v>
      </c>
      <c r="H9" s="378">
        <f t="shared" si="0"/>
        <v>55</v>
      </c>
    </row>
    <row r="10" spans="1:8" ht="15">
      <c r="A10" s="63" t="s">
        <v>15</v>
      </c>
      <c r="B10" s="272">
        <v>9</v>
      </c>
      <c r="C10" s="272">
        <v>4</v>
      </c>
      <c r="D10" s="272">
        <v>10</v>
      </c>
      <c r="E10" s="272">
        <v>9</v>
      </c>
      <c r="F10" s="272">
        <v>8</v>
      </c>
      <c r="G10" s="272">
        <v>1</v>
      </c>
      <c r="H10" s="378">
        <f t="shared" si="0"/>
        <v>41</v>
      </c>
    </row>
    <row r="11" spans="1:8" ht="15">
      <c r="A11" s="63" t="s">
        <v>16</v>
      </c>
      <c r="B11" s="272">
        <v>13</v>
      </c>
      <c r="C11" s="272">
        <v>2</v>
      </c>
      <c r="D11" s="272">
        <v>12</v>
      </c>
      <c r="E11" s="272">
        <v>6</v>
      </c>
      <c r="F11" s="272">
        <v>1</v>
      </c>
      <c r="G11" s="272">
        <v>4</v>
      </c>
      <c r="H11" s="378">
        <f>SUM(B11:G11)</f>
        <v>38</v>
      </c>
    </row>
    <row r="12" spans="1:8" ht="15">
      <c r="A12" s="63" t="s">
        <v>17</v>
      </c>
      <c r="B12" s="272">
        <v>7</v>
      </c>
      <c r="C12" s="272">
        <v>2</v>
      </c>
      <c r="D12" s="272">
        <v>20</v>
      </c>
      <c r="E12" s="272">
        <v>6</v>
      </c>
      <c r="F12" s="272">
        <v>10</v>
      </c>
      <c r="G12" s="272">
        <v>2</v>
      </c>
      <c r="H12" s="378">
        <f>SUM(B12:G12)</f>
        <v>47</v>
      </c>
    </row>
    <row r="13" spans="1:8" ht="15">
      <c r="A13" s="64" t="s">
        <v>18</v>
      </c>
      <c r="B13" s="272">
        <v>5</v>
      </c>
      <c r="C13" s="272">
        <v>7</v>
      </c>
      <c r="D13" s="272">
        <v>12</v>
      </c>
      <c r="E13" s="272">
        <v>5</v>
      </c>
      <c r="F13" s="272">
        <v>6</v>
      </c>
      <c r="G13" s="272">
        <v>0</v>
      </c>
      <c r="H13" s="378">
        <f>SUM(B13:G13)</f>
        <v>35</v>
      </c>
    </row>
    <row r="14" spans="1:8" ht="15">
      <c r="A14" s="63" t="s">
        <v>19</v>
      </c>
      <c r="B14" s="272">
        <v>11</v>
      </c>
      <c r="C14" s="272">
        <v>1</v>
      </c>
      <c r="D14" s="272">
        <v>23</v>
      </c>
      <c r="E14" s="272">
        <v>6</v>
      </c>
      <c r="F14" s="272">
        <v>5</v>
      </c>
      <c r="G14" s="272">
        <v>1</v>
      </c>
      <c r="H14" s="378">
        <f>SUM(B14:G14)</f>
        <v>47</v>
      </c>
    </row>
    <row r="15" spans="1:8" ht="15.75" thickBot="1">
      <c r="A15" s="66" t="s">
        <v>20</v>
      </c>
      <c r="B15" s="421">
        <v>20</v>
      </c>
      <c r="C15" s="421">
        <v>6</v>
      </c>
      <c r="D15" s="421">
        <v>17</v>
      </c>
      <c r="E15" s="421">
        <v>6</v>
      </c>
      <c r="F15" s="421">
        <v>10</v>
      </c>
      <c r="G15" s="421">
        <v>2</v>
      </c>
      <c r="H15" s="378">
        <f>SUM(B15:G15)</f>
        <v>61</v>
      </c>
    </row>
    <row r="16" spans="1:8" ht="15.75" thickBot="1">
      <c r="A16" s="74" t="s">
        <v>6</v>
      </c>
      <c r="B16" s="375">
        <f>SUM(B4:B15)</f>
        <v>142</v>
      </c>
      <c r="C16" s="375">
        <f aca="true" t="shared" si="1" ref="C16:H16">SUM(C4:C15)</f>
        <v>39</v>
      </c>
      <c r="D16" s="375">
        <f t="shared" si="1"/>
        <v>157</v>
      </c>
      <c r="E16" s="375">
        <f t="shared" si="1"/>
        <v>67</v>
      </c>
      <c r="F16" s="375">
        <f t="shared" si="1"/>
        <v>62</v>
      </c>
      <c r="G16" s="375">
        <f t="shared" si="1"/>
        <v>19</v>
      </c>
      <c r="H16" s="375">
        <f t="shared" si="1"/>
        <v>486</v>
      </c>
    </row>
    <row r="17" spans="1:10" ht="15">
      <c r="A17" s="75" t="s">
        <v>21</v>
      </c>
      <c r="B17" s="380">
        <f>B16/12</f>
        <v>11.833333333333334</v>
      </c>
      <c r="C17" s="380">
        <f aca="true" t="shared" si="2" ref="C17:H17">C16/12</f>
        <v>3.25</v>
      </c>
      <c r="D17" s="380">
        <f t="shared" si="2"/>
        <v>13.083333333333334</v>
      </c>
      <c r="E17" s="380">
        <f t="shared" si="2"/>
        <v>5.583333333333333</v>
      </c>
      <c r="F17" s="380">
        <f t="shared" si="2"/>
        <v>5.166666666666667</v>
      </c>
      <c r="G17" s="380">
        <f t="shared" si="2"/>
        <v>1.5833333333333333</v>
      </c>
      <c r="H17" s="380">
        <f t="shared" si="2"/>
        <v>40.5</v>
      </c>
      <c r="J17" s="295" t="s">
        <v>170</v>
      </c>
    </row>
    <row r="18" spans="1:8" ht="15">
      <c r="A18" s="76" t="s">
        <v>32</v>
      </c>
      <c r="B18" s="377">
        <f>B17/30</f>
        <v>0.3944444444444445</v>
      </c>
      <c r="C18" s="377">
        <f aca="true" t="shared" si="3" ref="C18:H18">C17/30</f>
        <v>0.10833333333333334</v>
      </c>
      <c r="D18" s="377">
        <f t="shared" si="3"/>
        <v>0.4361111111111111</v>
      </c>
      <c r="E18" s="377">
        <f t="shared" si="3"/>
        <v>0.1861111111111111</v>
      </c>
      <c r="F18" s="377">
        <f t="shared" si="3"/>
        <v>0.17222222222222222</v>
      </c>
      <c r="G18" s="377">
        <f t="shared" si="3"/>
        <v>0.05277777777777778</v>
      </c>
      <c r="H18" s="377">
        <f t="shared" si="3"/>
        <v>1.35</v>
      </c>
    </row>
    <row r="19" spans="1:8" ht="15">
      <c r="A19" s="21"/>
      <c r="B19" s="22"/>
      <c r="C19" s="22"/>
      <c r="D19" s="22"/>
      <c r="E19" s="22"/>
      <c r="F19" s="22"/>
      <c r="G19" s="22"/>
      <c r="H19" s="22"/>
    </row>
    <row r="21" spans="2:7" ht="15.75">
      <c r="B21" s="1" t="s">
        <v>25</v>
      </c>
      <c r="C21" s="1" t="s">
        <v>26</v>
      </c>
      <c r="D21" s="1" t="s">
        <v>109</v>
      </c>
      <c r="E21" s="14" t="s">
        <v>111</v>
      </c>
      <c r="F21" s="1" t="s">
        <v>28</v>
      </c>
      <c r="G21" s="25" t="s">
        <v>41</v>
      </c>
    </row>
    <row r="22" spans="2:7" ht="15">
      <c r="B22" s="3">
        <f aca="true" t="shared" si="4" ref="B22:G22">B16</f>
        <v>142</v>
      </c>
      <c r="C22" s="3">
        <f t="shared" si="4"/>
        <v>39</v>
      </c>
      <c r="D22" s="3">
        <f t="shared" si="4"/>
        <v>157</v>
      </c>
      <c r="E22" s="3">
        <f t="shared" si="4"/>
        <v>67</v>
      </c>
      <c r="F22" s="3">
        <f t="shared" si="4"/>
        <v>62</v>
      </c>
      <c r="G22" s="2">
        <f t="shared" si="4"/>
        <v>19</v>
      </c>
    </row>
  </sheetData>
  <sheetProtection/>
  <mergeCells count="4">
    <mergeCell ref="A1:H1"/>
    <mergeCell ref="A2:A3"/>
    <mergeCell ref="B2:F2"/>
    <mergeCell ref="H2:H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5" width="12.421875" style="0" customWidth="1"/>
    <col min="6" max="6" width="10.421875" style="0" customWidth="1"/>
  </cols>
  <sheetData>
    <row r="2" spans="1:6" ht="15">
      <c r="A2" s="504" t="s">
        <v>167</v>
      </c>
      <c r="B2" s="505"/>
      <c r="C2" s="505"/>
      <c r="D2" s="505"/>
      <c r="E2" s="505"/>
      <c r="F2" s="506"/>
    </row>
    <row r="3" spans="1:6" ht="15">
      <c r="A3" s="507"/>
      <c r="B3" s="508"/>
      <c r="C3" s="508"/>
      <c r="D3" s="508"/>
      <c r="E3" s="508"/>
      <c r="F3" s="509"/>
    </row>
    <row r="4" spans="1:6" ht="15.75">
      <c r="A4" s="485" t="s">
        <v>0</v>
      </c>
      <c r="B4" s="510" t="s">
        <v>166</v>
      </c>
      <c r="C4" s="510"/>
      <c r="D4" s="510"/>
      <c r="E4" s="510"/>
      <c r="F4" s="503" t="s">
        <v>6</v>
      </c>
    </row>
    <row r="5" spans="1:6" ht="31.5">
      <c r="A5" s="485"/>
      <c r="B5" s="68" t="s">
        <v>29</v>
      </c>
      <c r="C5" s="68" t="s">
        <v>168</v>
      </c>
      <c r="D5" s="68" t="s">
        <v>165</v>
      </c>
      <c r="E5" s="68" t="s">
        <v>4</v>
      </c>
      <c r="F5" s="493"/>
    </row>
    <row r="6" spans="1:6" ht="15">
      <c r="A6" s="64" t="s">
        <v>9</v>
      </c>
      <c r="B6" s="251">
        <v>0</v>
      </c>
      <c r="C6" s="251">
        <v>11</v>
      </c>
      <c r="D6" s="251">
        <v>148</v>
      </c>
      <c r="E6" s="251">
        <v>33</v>
      </c>
      <c r="F6" s="378">
        <f>SUM(B6:E6)</f>
        <v>192</v>
      </c>
    </row>
    <row r="7" spans="1:6" ht="15">
      <c r="A7" s="64" t="s">
        <v>10</v>
      </c>
      <c r="B7" s="251">
        <v>0</v>
      </c>
      <c r="C7" s="251">
        <v>7</v>
      </c>
      <c r="D7" s="251">
        <v>124</v>
      </c>
      <c r="E7" s="251">
        <v>17</v>
      </c>
      <c r="F7" s="378">
        <f aca="true" t="shared" si="0" ref="F7:F18">SUM(B7:E7)</f>
        <v>148</v>
      </c>
    </row>
    <row r="8" spans="1:6" ht="15">
      <c r="A8" s="64" t="s">
        <v>11</v>
      </c>
      <c r="B8" s="251">
        <v>1</v>
      </c>
      <c r="C8" s="251">
        <v>6</v>
      </c>
      <c r="D8" s="251">
        <v>131</v>
      </c>
      <c r="E8" s="251">
        <v>20</v>
      </c>
      <c r="F8" s="378">
        <f t="shared" si="0"/>
        <v>158</v>
      </c>
    </row>
    <row r="9" spans="1:6" ht="15">
      <c r="A9" s="64" t="s">
        <v>12</v>
      </c>
      <c r="B9" s="251">
        <v>1</v>
      </c>
      <c r="C9" s="251">
        <v>11</v>
      </c>
      <c r="D9" s="251">
        <v>137</v>
      </c>
      <c r="E9" s="251">
        <v>38</v>
      </c>
      <c r="F9" s="378">
        <f t="shared" si="0"/>
        <v>187</v>
      </c>
    </row>
    <row r="10" spans="1:6" ht="15">
      <c r="A10" s="64" t="s">
        <v>13</v>
      </c>
      <c r="B10" s="379">
        <v>1</v>
      </c>
      <c r="C10" s="379">
        <v>20</v>
      </c>
      <c r="D10" s="379">
        <v>128</v>
      </c>
      <c r="E10" s="379">
        <v>30</v>
      </c>
      <c r="F10" s="378">
        <f t="shared" si="0"/>
        <v>179</v>
      </c>
    </row>
    <row r="11" spans="1:6" ht="15">
      <c r="A11" s="64" t="s">
        <v>14</v>
      </c>
      <c r="B11" s="379">
        <v>1</v>
      </c>
      <c r="C11" s="379">
        <v>11</v>
      </c>
      <c r="D11" s="379">
        <v>131</v>
      </c>
      <c r="E11" s="379">
        <v>25</v>
      </c>
      <c r="F11" s="378">
        <f t="shared" si="0"/>
        <v>168</v>
      </c>
    </row>
    <row r="12" spans="1:6" ht="15">
      <c r="A12" s="64" t="s">
        <v>15</v>
      </c>
      <c r="B12" s="379">
        <v>0</v>
      </c>
      <c r="C12" s="379">
        <v>12</v>
      </c>
      <c r="D12" s="379">
        <v>111</v>
      </c>
      <c r="E12" s="379">
        <v>17</v>
      </c>
      <c r="F12" s="378">
        <f t="shared" si="0"/>
        <v>140</v>
      </c>
    </row>
    <row r="13" spans="1:6" ht="15">
      <c r="A13" s="64" t="s">
        <v>16</v>
      </c>
      <c r="B13" s="379">
        <v>0</v>
      </c>
      <c r="C13" s="379">
        <v>17</v>
      </c>
      <c r="D13" s="379">
        <v>127</v>
      </c>
      <c r="E13" s="379">
        <v>32</v>
      </c>
      <c r="F13" s="378">
        <f t="shared" si="0"/>
        <v>176</v>
      </c>
    </row>
    <row r="14" spans="1:6" ht="15">
      <c r="A14" s="64" t="s">
        <v>17</v>
      </c>
      <c r="B14" s="379">
        <v>0</v>
      </c>
      <c r="C14" s="379">
        <v>14</v>
      </c>
      <c r="D14" s="379">
        <v>178</v>
      </c>
      <c r="E14" s="379">
        <v>28</v>
      </c>
      <c r="F14" s="378">
        <f t="shared" si="0"/>
        <v>220</v>
      </c>
    </row>
    <row r="15" spans="1:6" ht="15">
      <c r="A15" s="64" t="s">
        <v>18</v>
      </c>
      <c r="B15" s="379">
        <v>0</v>
      </c>
      <c r="C15" s="379">
        <v>16</v>
      </c>
      <c r="D15" s="379">
        <v>140</v>
      </c>
      <c r="E15" s="379">
        <v>26</v>
      </c>
      <c r="F15" s="378">
        <f t="shared" si="0"/>
        <v>182</v>
      </c>
    </row>
    <row r="16" spans="1:6" ht="15">
      <c r="A16" s="64" t="s">
        <v>19</v>
      </c>
      <c r="B16" s="379">
        <v>0</v>
      </c>
      <c r="C16" s="379">
        <v>14</v>
      </c>
      <c r="D16" s="379">
        <v>110</v>
      </c>
      <c r="E16" s="379">
        <v>33</v>
      </c>
      <c r="F16" s="378">
        <f t="shared" si="0"/>
        <v>157</v>
      </c>
    </row>
    <row r="17" spans="1:9" ht="15">
      <c r="A17" s="64" t="s">
        <v>20</v>
      </c>
      <c r="B17" s="379">
        <v>0</v>
      </c>
      <c r="C17" s="379">
        <v>12</v>
      </c>
      <c r="D17" s="379">
        <v>153</v>
      </c>
      <c r="E17" s="379">
        <v>26</v>
      </c>
      <c r="F17" s="378">
        <f t="shared" si="0"/>
        <v>191</v>
      </c>
      <c r="I17" s="10"/>
    </row>
    <row r="18" spans="1:6" ht="15">
      <c r="A18" s="422" t="s">
        <v>6</v>
      </c>
      <c r="B18" s="423">
        <f>SUM(B6:B17)</f>
        <v>4</v>
      </c>
      <c r="C18" s="423">
        <f>SUM(C6:C17)</f>
        <v>151</v>
      </c>
      <c r="D18" s="423">
        <f>SUM(D6:D17)</f>
        <v>1618</v>
      </c>
      <c r="E18" s="423">
        <f>SUM(E6:E17)</f>
        <v>325</v>
      </c>
      <c r="F18" s="424">
        <f t="shared" si="0"/>
        <v>2098</v>
      </c>
    </row>
    <row r="19" spans="1:8" ht="15">
      <c r="A19" s="422" t="s">
        <v>21</v>
      </c>
      <c r="B19" s="425">
        <f>B18/12</f>
        <v>0.3333333333333333</v>
      </c>
      <c r="C19" s="425">
        <f>C18/12</f>
        <v>12.583333333333334</v>
      </c>
      <c r="D19" s="425">
        <f>D18/12</f>
        <v>134.83333333333334</v>
      </c>
      <c r="E19" s="425">
        <f>E18/12</f>
        <v>27.083333333333332</v>
      </c>
      <c r="F19" s="425">
        <f>F18/12</f>
        <v>174.83333333333334</v>
      </c>
      <c r="H19" s="296" t="s">
        <v>170</v>
      </c>
    </row>
    <row r="20" spans="1:6" ht="15">
      <c r="A20" s="422" t="s">
        <v>32</v>
      </c>
      <c r="B20" s="425">
        <f>B19/30</f>
        <v>0.01111111111111111</v>
      </c>
      <c r="C20" s="425">
        <f>C19/30</f>
        <v>0.41944444444444445</v>
      </c>
      <c r="D20" s="425">
        <f>D19/30</f>
        <v>4.4944444444444445</v>
      </c>
      <c r="E20" s="425">
        <f>E19/30</f>
        <v>0.9027777777777778</v>
      </c>
      <c r="F20" s="425">
        <f>F19/30</f>
        <v>5.827777777777778</v>
      </c>
    </row>
  </sheetData>
  <sheetProtection/>
  <mergeCells count="4">
    <mergeCell ref="A4:A5"/>
    <mergeCell ref="F4:F5"/>
    <mergeCell ref="A2:F3"/>
    <mergeCell ref="B4:E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87" zoomScaleNormal="87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0" sqref="P20"/>
    </sheetView>
  </sheetViews>
  <sheetFormatPr defaultColWidth="9.140625" defaultRowHeight="15"/>
  <cols>
    <col min="1" max="1" width="27.28125" style="23" customWidth="1"/>
    <col min="2" max="2" width="10.28125" style="23" customWidth="1"/>
    <col min="3" max="3" width="12.421875" style="23" customWidth="1"/>
    <col min="4" max="4" width="8.8515625" style="23" customWidth="1"/>
    <col min="5" max="5" width="11.8515625" style="23" customWidth="1"/>
    <col min="6" max="8" width="9.28125" style="23" customWidth="1"/>
    <col min="9" max="9" width="9.421875" style="23" customWidth="1"/>
    <col min="10" max="10" width="12.7109375" style="23" customWidth="1"/>
    <col min="11" max="11" width="11.140625" style="23" customWidth="1"/>
    <col min="12" max="12" width="13.57421875" style="23" customWidth="1"/>
    <col min="13" max="13" width="13.140625" style="23" customWidth="1"/>
    <col min="14" max="14" width="12.28125" style="23" customWidth="1"/>
    <col min="15" max="16384" width="9.140625" style="23" customWidth="1"/>
  </cols>
  <sheetData>
    <row r="1" spans="1:14" ht="39.75" customHeight="1" thickBot="1">
      <c r="A1" s="511" t="s">
        <v>146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3"/>
    </row>
    <row r="2" spans="1:14" ht="44.25" customHeight="1">
      <c r="A2" s="77" t="s">
        <v>154</v>
      </c>
      <c r="B2" s="77" t="s">
        <v>68</v>
      </c>
      <c r="C2" s="77" t="s">
        <v>69</v>
      </c>
      <c r="D2" s="77" t="s">
        <v>70</v>
      </c>
      <c r="E2" s="77" t="s">
        <v>71</v>
      </c>
      <c r="F2" s="77" t="s">
        <v>72</v>
      </c>
      <c r="G2" s="77" t="s">
        <v>73</v>
      </c>
      <c r="H2" s="77" t="s">
        <v>74</v>
      </c>
      <c r="I2" s="77" t="s">
        <v>75</v>
      </c>
      <c r="J2" s="77" t="s">
        <v>76</v>
      </c>
      <c r="K2" s="77" t="s">
        <v>77</v>
      </c>
      <c r="L2" s="77" t="s">
        <v>78</v>
      </c>
      <c r="M2" s="77" t="s">
        <v>79</v>
      </c>
      <c r="N2" s="77" t="s">
        <v>6</v>
      </c>
    </row>
    <row r="3" spans="1:14" ht="15.75">
      <c r="A3" s="29" t="s">
        <v>80</v>
      </c>
      <c r="B3" s="24">
        <v>1</v>
      </c>
      <c r="C3" s="27">
        <v>9</v>
      </c>
      <c r="D3" s="27">
        <v>15</v>
      </c>
      <c r="E3" s="24">
        <v>6</v>
      </c>
      <c r="F3" s="24">
        <v>0</v>
      </c>
      <c r="G3" s="24">
        <v>1</v>
      </c>
      <c r="H3" s="24">
        <v>0</v>
      </c>
      <c r="I3" s="369">
        <v>2</v>
      </c>
      <c r="J3" s="369">
        <v>1</v>
      </c>
      <c r="K3" s="369">
        <v>0</v>
      </c>
      <c r="L3" s="24">
        <v>2</v>
      </c>
      <c r="M3" s="369">
        <v>1</v>
      </c>
      <c r="N3" s="39">
        <f>SUM(B3:M3)</f>
        <v>38</v>
      </c>
    </row>
    <row r="4" spans="1:14" ht="15.75">
      <c r="A4" s="29" t="s">
        <v>81</v>
      </c>
      <c r="B4" s="24">
        <v>3</v>
      </c>
      <c r="C4" s="27">
        <v>6</v>
      </c>
      <c r="D4" s="27">
        <v>6</v>
      </c>
      <c r="E4" s="24">
        <v>3</v>
      </c>
      <c r="F4" s="24">
        <v>5</v>
      </c>
      <c r="G4" s="24">
        <v>4</v>
      </c>
      <c r="H4" s="24">
        <v>6</v>
      </c>
      <c r="I4" s="369">
        <v>12</v>
      </c>
      <c r="J4" s="369">
        <v>6</v>
      </c>
      <c r="K4" s="369">
        <v>4</v>
      </c>
      <c r="L4" s="24">
        <v>3</v>
      </c>
      <c r="M4" s="369">
        <v>3</v>
      </c>
      <c r="N4" s="39">
        <f aca="true" t="shared" si="0" ref="N4:N27">SUM(B4:M4)</f>
        <v>61</v>
      </c>
    </row>
    <row r="5" spans="1:14" ht="15.75">
      <c r="A5" s="29" t="s">
        <v>82</v>
      </c>
      <c r="B5" s="24">
        <v>3</v>
      </c>
      <c r="C5" s="27">
        <v>18</v>
      </c>
      <c r="D5" s="27">
        <v>8</v>
      </c>
      <c r="E5" s="24">
        <v>16</v>
      </c>
      <c r="F5" s="24">
        <v>24</v>
      </c>
      <c r="G5" s="24">
        <v>12</v>
      </c>
      <c r="H5" s="24">
        <v>20</v>
      </c>
      <c r="I5" s="369">
        <v>22</v>
      </c>
      <c r="J5" s="369">
        <v>13</v>
      </c>
      <c r="K5" s="369">
        <v>13</v>
      </c>
      <c r="L5" s="24">
        <v>13</v>
      </c>
      <c r="M5" s="369">
        <v>24</v>
      </c>
      <c r="N5" s="39">
        <f t="shared" si="0"/>
        <v>186</v>
      </c>
    </row>
    <row r="6" spans="1:14" ht="15.75">
      <c r="A6" s="29" t="s">
        <v>83</v>
      </c>
      <c r="B6" s="24">
        <v>20</v>
      </c>
      <c r="C6" s="27">
        <v>31</v>
      </c>
      <c r="D6" s="27">
        <v>33</v>
      </c>
      <c r="E6" s="24">
        <v>29</v>
      </c>
      <c r="F6" s="24">
        <v>33</v>
      </c>
      <c r="G6" s="24">
        <v>30</v>
      </c>
      <c r="H6" s="24">
        <v>31</v>
      </c>
      <c r="I6" s="369">
        <v>28</v>
      </c>
      <c r="J6" s="369">
        <v>38</v>
      </c>
      <c r="K6" s="369">
        <v>27</v>
      </c>
      <c r="L6" s="24">
        <v>34</v>
      </c>
      <c r="M6" s="369">
        <v>28</v>
      </c>
      <c r="N6" s="39">
        <f t="shared" si="0"/>
        <v>362</v>
      </c>
    </row>
    <row r="7" spans="1:14" ht="15.75">
      <c r="A7" s="29" t="s">
        <v>84</v>
      </c>
      <c r="B7" s="24">
        <v>9</v>
      </c>
      <c r="C7" s="27">
        <v>13</v>
      </c>
      <c r="D7" s="24">
        <v>4</v>
      </c>
      <c r="E7" s="24">
        <v>4</v>
      </c>
      <c r="F7" s="24">
        <v>8</v>
      </c>
      <c r="G7" s="24">
        <v>4</v>
      </c>
      <c r="H7" s="24">
        <v>4</v>
      </c>
      <c r="I7" s="369">
        <v>3</v>
      </c>
      <c r="J7" s="369">
        <v>9</v>
      </c>
      <c r="K7" s="369">
        <v>1</v>
      </c>
      <c r="L7" s="24">
        <v>2</v>
      </c>
      <c r="M7" s="369">
        <v>2</v>
      </c>
      <c r="N7" s="39">
        <f t="shared" si="0"/>
        <v>63</v>
      </c>
    </row>
    <row r="8" spans="1:14" ht="15.75">
      <c r="A8" s="29" t="s">
        <v>85</v>
      </c>
      <c r="B8" s="24">
        <v>2</v>
      </c>
      <c r="C8" s="27">
        <v>1</v>
      </c>
      <c r="D8" s="24">
        <v>1</v>
      </c>
      <c r="E8" s="24">
        <v>2</v>
      </c>
      <c r="F8" s="24">
        <v>3</v>
      </c>
      <c r="G8" s="24">
        <v>4</v>
      </c>
      <c r="H8" s="24">
        <v>3</v>
      </c>
      <c r="I8" s="369">
        <v>3</v>
      </c>
      <c r="J8" s="369">
        <v>4</v>
      </c>
      <c r="K8" s="369">
        <v>3</v>
      </c>
      <c r="L8" s="24">
        <v>3</v>
      </c>
      <c r="M8" s="369">
        <v>2</v>
      </c>
      <c r="N8" s="39">
        <f t="shared" si="0"/>
        <v>31</v>
      </c>
    </row>
    <row r="9" spans="1:14" ht="15.75">
      <c r="A9" s="29" t="s">
        <v>86</v>
      </c>
      <c r="B9" s="24">
        <v>32</v>
      </c>
      <c r="C9" s="27">
        <v>23</v>
      </c>
      <c r="D9" s="24">
        <v>20</v>
      </c>
      <c r="E9" s="24">
        <v>32</v>
      </c>
      <c r="F9" s="24">
        <v>27</v>
      </c>
      <c r="G9" s="24">
        <v>24</v>
      </c>
      <c r="H9" s="24">
        <v>36</v>
      </c>
      <c r="I9" s="369">
        <v>15</v>
      </c>
      <c r="J9" s="369">
        <v>39</v>
      </c>
      <c r="K9" s="369">
        <v>29</v>
      </c>
      <c r="L9" s="24">
        <v>32</v>
      </c>
      <c r="M9" s="369">
        <v>34</v>
      </c>
      <c r="N9" s="39">
        <f t="shared" si="0"/>
        <v>343</v>
      </c>
    </row>
    <row r="10" spans="1:14" ht="15.75">
      <c r="A10" s="29" t="s">
        <v>87</v>
      </c>
      <c r="B10" s="24">
        <v>246</v>
      </c>
      <c r="C10" s="27">
        <v>248</v>
      </c>
      <c r="D10" s="24">
        <v>219</v>
      </c>
      <c r="E10" s="24">
        <v>167</v>
      </c>
      <c r="F10" s="24">
        <v>236</v>
      </c>
      <c r="G10" s="24">
        <v>245</v>
      </c>
      <c r="H10" s="24">
        <v>203</v>
      </c>
      <c r="I10" s="369">
        <v>276</v>
      </c>
      <c r="J10" s="369">
        <v>240</v>
      </c>
      <c r="K10" s="369">
        <v>236</v>
      </c>
      <c r="L10" s="24">
        <v>224</v>
      </c>
      <c r="M10" s="369">
        <v>235</v>
      </c>
      <c r="N10" s="39">
        <f t="shared" si="0"/>
        <v>2775</v>
      </c>
    </row>
    <row r="11" spans="1:14" ht="15.75">
      <c r="A11" s="29" t="s">
        <v>88</v>
      </c>
      <c r="B11" s="24">
        <v>18</v>
      </c>
      <c r="C11" s="27">
        <v>20</v>
      </c>
      <c r="D11" s="24">
        <v>29</v>
      </c>
      <c r="E11" s="24">
        <v>20</v>
      </c>
      <c r="F11" s="24">
        <v>16</v>
      </c>
      <c r="G11" s="24">
        <v>11</v>
      </c>
      <c r="H11" s="24">
        <v>25</v>
      </c>
      <c r="I11" s="369">
        <v>17</v>
      </c>
      <c r="J11" s="369">
        <v>19</v>
      </c>
      <c r="K11" s="369">
        <v>16</v>
      </c>
      <c r="L11" s="24">
        <v>17</v>
      </c>
      <c r="M11" s="369">
        <v>16</v>
      </c>
      <c r="N11" s="39">
        <f t="shared" si="0"/>
        <v>224</v>
      </c>
    </row>
    <row r="12" spans="1:14" ht="15.75">
      <c r="A12" s="29" t="s">
        <v>89</v>
      </c>
      <c r="B12" s="24">
        <v>7</v>
      </c>
      <c r="C12" s="27">
        <v>10</v>
      </c>
      <c r="D12" s="24">
        <v>13</v>
      </c>
      <c r="E12" s="24">
        <v>7</v>
      </c>
      <c r="F12" s="24">
        <v>13</v>
      </c>
      <c r="G12" s="24">
        <v>9</v>
      </c>
      <c r="H12" s="24">
        <v>5</v>
      </c>
      <c r="I12" s="369">
        <v>6</v>
      </c>
      <c r="J12" s="369">
        <v>7</v>
      </c>
      <c r="K12" s="369">
        <v>10</v>
      </c>
      <c r="L12" s="24">
        <v>8</v>
      </c>
      <c r="M12" s="369">
        <v>6</v>
      </c>
      <c r="N12" s="39">
        <f t="shared" si="0"/>
        <v>101</v>
      </c>
    </row>
    <row r="13" spans="1:14" ht="15.75">
      <c r="A13" s="29" t="s">
        <v>90</v>
      </c>
      <c r="B13" s="24">
        <v>0</v>
      </c>
      <c r="C13" s="27">
        <v>2</v>
      </c>
      <c r="D13" s="24">
        <v>0</v>
      </c>
      <c r="E13" s="24">
        <v>1</v>
      </c>
      <c r="F13" s="24">
        <v>0</v>
      </c>
      <c r="G13" s="24">
        <v>0</v>
      </c>
      <c r="H13" s="24">
        <v>0</v>
      </c>
      <c r="I13" s="369">
        <v>2</v>
      </c>
      <c r="J13" s="369">
        <v>1</v>
      </c>
      <c r="K13" s="369">
        <v>1</v>
      </c>
      <c r="L13" s="24">
        <v>4</v>
      </c>
      <c r="M13" s="369">
        <v>2</v>
      </c>
      <c r="N13" s="39">
        <f t="shared" si="0"/>
        <v>13</v>
      </c>
    </row>
    <row r="14" spans="1:14" ht="15.75">
      <c r="A14" s="29" t="s">
        <v>91</v>
      </c>
      <c r="B14" s="24">
        <v>18</v>
      </c>
      <c r="C14" s="27">
        <v>11</v>
      </c>
      <c r="D14" s="24">
        <v>13</v>
      </c>
      <c r="E14" s="24">
        <v>10</v>
      </c>
      <c r="F14" s="24">
        <v>9</v>
      </c>
      <c r="G14" s="24">
        <v>4</v>
      </c>
      <c r="H14" s="24">
        <v>1</v>
      </c>
      <c r="I14" s="369">
        <v>8</v>
      </c>
      <c r="J14" s="369">
        <v>12</v>
      </c>
      <c r="K14" s="369">
        <v>14</v>
      </c>
      <c r="L14" s="24">
        <v>5</v>
      </c>
      <c r="M14" s="369">
        <v>10</v>
      </c>
      <c r="N14" s="39">
        <f t="shared" si="0"/>
        <v>115</v>
      </c>
    </row>
    <row r="15" spans="1:14" ht="15.75">
      <c r="A15" s="29" t="s">
        <v>92</v>
      </c>
      <c r="B15" s="24">
        <v>18</v>
      </c>
      <c r="C15" s="27">
        <v>25</v>
      </c>
      <c r="D15" s="24">
        <v>16</v>
      </c>
      <c r="E15" s="24">
        <v>26</v>
      </c>
      <c r="F15" s="24">
        <v>24</v>
      </c>
      <c r="G15" s="24">
        <v>9</v>
      </c>
      <c r="H15" s="24">
        <v>20</v>
      </c>
      <c r="I15" s="369">
        <v>22</v>
      </c>
      <c r="J15" s="369">
        <v>19</v>
      </c>
      <c r="K15" s="369">
        <v>24</v>
      </c>
      <c r="L15" s="24">
        <v>32</v>
      </c>
      <c r="M15" s="369">
        <v>30</v>
      </c>
      <c r="N15" s="39">
        <f t="shared" si="0"/>
        <v>265</v>
      </c>
    </row>
    <row r="16" spans="1:14" ht="15.75">
      <c r="A16" s="29" t="s">
        <v>93</v>
      </c>
      <c r="B16" s="24">
        <v>15</v>
      </c>
      <c r="C16" s="27">
        <v>12</v>
      </c>
      <c r="D16" s="24">
        <v>18</v>
      </c>
      <c r="E16" s="24">
        <v>21</v>
      </c>
      <c r="F16" s="24">
        <v>18</v>
      </c>
      <c r="G16" s="24">
        <v>18</v>
      </c>
      <c r="H16" s="24">
        <v>21</v>
      </c>
      <c r="I16" s="369">
        <v>23</v>
      </c>
      <c r="J16" s="369">
        <v>23</v>
      </c>
      <c r="K16" s="369">
        <v>21</v>
      </c>
      <c r="L16" s="24">
        <v>18</v>
      </c>
      <c r="M16" s="369">
        <v>19</v>
      </c>
      <c r="N16" s="39">
        <f t="shared" si="0"/>
        <v>227</v>
      </c>
    </row>
    <row r="17" spans="1:14" ht="15.75">
      <c r="A17" s="29" t="s">
        <v>94</v>
      </c>
      <c r="B17" s="24">
        <v>3</v>
      </c>
      <c r="C17" s="27">
        <v>2</v>
      </c>
      <c r="D17" s="43">
        <v>2</v>
      </c>
      <c r="E17" s="24">
        <v>4</v>
      </c>
      <c r="F17" s="24">
        <v>4</v>
      </c>
      <c r="G17" s="24">
        <v>6</v>
      </c>
      <c r="H17" s="24">
        <v>10</v>
      </c>
      <c r="I17" s="369">
        <v>3</v>
      </c>
      <c r="J17" s="369">
        <v>5</v>
      </c>
      <c r="K17" s="369">
        <v>3</v>
      </c>
      <c r="L17" s="24">
        <v>3</v>
      </c>
      <c r="M17" s="369">
        <v>4</v>
      </c>
      <c r="N17" s="39">
        <f t="shared" si="0"/>
        <v>49</v>
      </c>
    </row>
    <row r="18" spans="1:14" ht="15.75">
      <c r="A18" s="29" t="s">
        <v>95</v>
      </c>
      <c r="B18" s="24">
        <v>16</v>
      </c>
      <c r="C18" s="27">
        <v>25</v>
      </c>
      <c r="D18" s="43">
        <v>28</v>
      </c>
      <c r="E18" s="24">
        <v>30</v>
      </c>
      <c r="F18" s="24">
        <v>21</v>
      </c>
      <c r="G18" s="24">
        <v>16</v>
      </c>
      <c r="H18" s="24">
        <v>17</v>
      </c>
      <c r="I18" s="369">
        <v>26</v>
      </c>
      <c r="J18" s="369">
        <v>26</v>
      </c>
      <c r="K18" s="369">
        <v>20</v>
      </c>
      <c r="L18" s="24">
        <v>25</v>
      </c>
      <c r="M18" s="369">
        <v>29</v>
      </c>
      <c r="N18" s="39">
        <f t="shared" si="0"/>
        <v>279</v>
      </c>
    </row>
    <row r="19" spans="1:14" ht="15.75">
      <c r="A19" s="29" t="s">
        <v>96</v>
      </c>
      <c r="B19" s="39">
        <f>B28-522</f>
        <v>5638</v>
      </c>
      <c r="C19" s="39">
        <f>C28-522</f>
        <v>5783</v>
      </c>
      <c r="D19" s="39">
        <f aca="true" t="shared" si="1" ref="D19:L19">D28-522</f>
        <v>6334</v>
      </c>
      <c r="E19" s="39">
        <f t="shared" si="1"/>
        <v>5605</v>
      </c>
      <c r="F19" s="39">
        <f t="shared" si="1"/>
        <v>7199</v>
      </c>
      <c r="G19" s="39">
        <f t="shared" si="1"/>
        <v>6688</v>
      </c>
      <c r="H19" s="39">
        <f t="shared" si="1"/>
        <v>7578</v>
      </c>
      <c r="I19" s="39">
        <f t="shared" si="1"/>
        <v>8085</v>
      </c>
      <c r="J19" s="39">
        <f t="shared" si="1"/>
        <v>7602</v>
      </c>
      <c r="K19" s="39">
        <f t="shared" si="1"/>
        <v>7508</v>
      </c>
      <c r="L19" s="39">
        <f t="shared" si="1"/>
        <v>6577</v>
      </c>
      <c r="M19" s="392">
        <f>M28-561</f>
        <v>6931</v>
      </c>
      <c r="N19" s="39">
        <f t="shared" si="0"/>
        <v>81528</v>
      </c>
    </row>
    <row r="20" spans="1:14" ht="15.75">
      <c r="A20" s="29" t="s">
        <v>97</v>
      </c>
      <c r="B20" s="24">
        <v>23</v>
      </c>
      <c r="C20" s="27">
        <v>19</v>
      </c>
      <c r="D20" s="43">
        <v>27</v>
      </c>
      <c r="E20" s="24">
        <v>27</v>
      </c>
      <c r="F20" s="24">
        <v>23</v>
      </c>
      <c r="G20" s="24">
        <v>37</v>
      </c>
      <c r="H20" s="24">
        <v>32</v>
      </c>
      <c r="I20" s="369">
        <v>34</v>
      </c>
      <c r="J20" s="369">
        <v>13</v>
      </c>
      <c r="K20" s="369">
        <v>27</v>
      </c>
      <c r="L20" s="24">
        <v>19</v>
      </c>
      <c r="M20" s="369">
        <v>25</v>
      </c>
      <c r="N20" s="39">
        <f t="shared" si="0"/>
        <v>306</v>
      </c>
    </row>
    <row r="21" spans="1:14" ht="15.75">
      <c r="A21" s="29" t="s">
        <v>98</v>
      </c>
      <c r="B21" s="24">
        <v>16</v>
      </c>
      <c r="C21" s="27">
        <v>20</v>
      </c>
      <c r="D21" s="43">
        <v>23</v>
      </c>
      <c r="E21" s="24">
        <v>21</v>
      </c>
      <c r="F21" s="24">
        <v>20</v>
      </c>
      <c r="G21" s="24">
        <v>26</v>
      </c>
      <c r="H21" s="24">
        <v>25</v>
      </c>
      <c r="I21" s="369">
        <v>22</v>
      </c>
      <c r="J21" s="369">
        <v>13</v>
      </c>
      <c r="K21" s="369">
        <v>25</v>
      </c>
      <c r="L21" s="24">
        <v>20</v>
      </c>
      <c r="M21" s="369">
        <v>15</v>
      </c>
      <c r="N21" s="39">
        <f t="shared" si="0"/>
        <v>246</v>
      </c>
    </row>
    <row r="22" spans="1:14" ht="15.75">
      <c r="A22" s="29" t="s">
        <v>99</v>
      </c>
      <c r="B22" s="24">
        <v>23</v>
      </c>
      <c r="C22" s="27">
        <v>8</v>
      </c>
      <c r="D22" s="43">
        <v>16</v>
      </c>
      <c r="E22" s="24">
        <v>13</v>
      </c>
      <c r="F22" s="24">
        <v>25</v>
      </c>
      <c r="G22" s="24">
        <v>31</v>
      </c>
      <c r="H22" s="24">
        <v>11</v>
      </c>
      <c r="I22" s="369">
        <v>23</v>
      </c>
      <c r="J22" s="369">
        <v>18</v>
      </c>
      <c r="K22" s="369">
        <v>29</v>
      </c>
      <c r="L22" s="24">
        <v>23</v>
      </c>
      <c r="M22" s="369">
        <v>34</v>
      </c>
      <c r="N22" s="39">
        <f t="shared" si="0"/>
        <v>254</v>
      </c>
    </row>
    <row r="23" spans="1:16" ht="15.75">
      <c r="A23" s="29" t="s">
        <v>100</v>
      </c>
      <c r="B23" s="24">
        <v>6</v>
      </c>
      <c r="C23" s="27">
        <v>9</v>
      </c>
      <c r="D23" s="43">
        <v>7</v>
      </c>
      <c r="E23" s="24">
        <v>6</v>
      </c>
      <c r="F23" s="24">
        <v>8</v>
      </c>
      <c r="G23" s="24">
        <v>8</v>
      </c>
      <c r="H23" s="24">
        <v>9</v>
      </c>
      <c r="I23" s="369">
        <v>5</v>
      </c>
      <c r="J23" s="369">
        <v>7</v>
      </c>
      <c r="K23" s="369">
        <v>7</v>
      </c>
      <c r="L23" s="24">
        <v>11</v>
      </c>
      <c r="M23" s="369">
        <v>9</v>
      </c>
      <c r="N23" s="39">
        <f t="shared" si="0"/>
        <v>92</v>
      </c>
      <c r="P23" s="469"/>
    </row>
    <row r="24" spans="1:14" ht="15.75">
      <c r="A24" s="29" t="s">
        <v>101</v>
      </c>
      <c r="B24" s="24">
        <v>14</v>
      </c>
      <c r="C24" s="27">
        <v>10</v>
      </c>
      <c r="D24" s="24">
        <v>5</v>
      </c>
      <c r="E24" s="24">
        <v>11</v>
      </c>
      <c r="F24" s="24">
        <v>8</v>
      </c>
      <c r="G24" s="24">
        <v>5</v>
      </c>
      <c r="H24" s="24">
        <v>4</v>
      </c>
      <c r="I24" s="369">
        <v>5</v>
      </c>
      <c r="J24" s="369">
        <v>10</v>
      </c>
      <c r="K24" s="369">
        <v>6</v>
      </c>
      <c r="L24" s="24">
        <v>12</v>
      </c>
      <c r="M24" s="369">
        <v>14</v>
      </c>
      <c r="N24" s="39">
        <f t="shared" si="0"/>
        <v>104</v>
      </c>
    </row>
    <row r="25" spans="1:14" ht="15.75">
      <c r="A25" s="29" t="s">
        <v>102</v>
      </c>
      <c r="B25" s="24">
        <v>31</v>
      </c>
      <c r="C25" s="27">
        <v>31</v>
      </c>
      <c r="D25" s="24">
        <v>36</v>
      </c>
      <c r="E25" s="24">
        <v>44</v>
      </c>
      <c r="F25" s="24">
        <v>45</v>
      </c>
      <c r="G25" s="24">
        <v>43</v>
      </c>
      <c r="H25" s="24">
        <v>31</v>
      </c>
      <c r="I25" s="369">
        <v>32</v>
      </c>
      <c r="J25" s="369">
        <v>34</v>
      </c>
      <c r="K25" s="369">
        <v>39</v>
      </c>
      <c r="L25" s="24">
        <v>38</v>
      </c>
      <c r="M25" s="369">
        <v>50</v>
      </c>
      <c r="N25" s="39">
        <f t="shared" si="0"/>
        <v>454</v>
      </c>
    </row>
    <row r="26" spans="1:14" ht="15.75">
      <c r="A26" s="29" t="s">
        <v>103</v>
      </c>
      <c r="B26" s="24">
        <v>7</v>
      </c>
      <c r="C26" s="27">
        <v>6</v>
      </c>
      <c r="D26" s="24">
        <v>9</v>
      </c>
      <c r="E26" s="24">
        <v>9</v>
      </c>
      <c r="F26" s="24">
        <v>15</v>
      </c>
      <c r="G26" s="24">
        <v>5</v>
      </c>
      <c r="H26" s="24">
        <v>7</v>
      </c>
      <c r="I26" s="369">
        <v>11</v>
      </c>
      <c r="J26" s="369">
        <v>17</v>
      </c>
      <c r="K26" s="369">
        <v>26</v>
      </c>
      <c r="L26" s="24">
        <v>14</v>
      </c>
      <c r="M26" s="369">
        <v>17</v>
      </c>
      <c r="N26" s="39">
        <f t="shared" si="0"/>
        <v>143</v>
      </c>
    </row>
    <row r="27" spans="1:14" ht="15.75">
      <c r="A27" s="29" t="s">
        <v>104</v>
      </c>
      <c r="B27" s="24">
        <v>29</v>
      </c>
      <c r="C27" s="27">
        <v>37</v>
      </c>
      <c r="D27" s="24">
        <v>30</v>
      </c>
      <c r="E27" s="24">
        <v>31</v>
      </c>
      <c r="F27" s="24">
        <v>24</v>
      </c>
      <c r="G27" s="24">
        <v>26</v>
      </c>
      <c r="H27" s="24">
        <v>28</v>
      </c>
      <c r="I27" s="369">
        <v>6</v>
      </c>
      <c r="J27" s="369">
        <v>2</v>
      </c>
      <c r="K27" s="369">
        <v>3</v>
      </c>
      <c r="L27" s="369">
        <v>15</v>
      </c>
      <c r="M27" s="369">
        <v>12</v>
      </c>
      <c r="N27" s="39">
        <f t="shared" si="0"/>
        <v>243</v>
      </c>
    </row>
    <row r="28" spans="1:16" ht="21.75" customHeight="1">
      <c r="A28" s="29" t="s">
        <v>6</v>
      </c>
      <c r="B28" s="39">
        <f>atendimentos!N5</f>
        <v>6160</v>
      </c>
      <c r="C28" s="39">
        <f>atendimentos!N6</f>
        <v>6305</v>
      </c>
      <c r="D28" s="39">
        <f>atendimentos!N7</f>
        <v>6856</v>
      </c>
      <c r="E28" s="39">
        <f>atendimentos!N8</f>
        <v>6127</v>
      </c>
      <c r="F28" s="39">
        <f>atendimentos!N9</f>
        <v>7721</v>
      </c>
      <c r="G28" s="39">
        <f>atendimentos!N10</f>
        <v>7210</v>
      </c>
      <c r="H28" s="39">
        <f>atendimentos!N11</f>
        <v>8100</v>
      </c>
      <c r="I28" s="39">
        <f>atendimentos!N12</f>
        <v>8607</v>
      </c>
      <c r="J28" s="39">
        <f>atendimentos!N13</f>
        <v>8124</v>
      </c>
      <c r="K28" s="39">
        <f>atendimentos!N14</f>
        <v>8030</v>
      </c>
      <c r="L28" s="39">
        <f>atendimentos!N15</f>
        <v>7099</v>
      </c>
      <c r="M28" s="39">
        <f>atendimentos!N16</f>
        <v>7492</v>
      </c>
      <c r="N28" s="39">
        <f>SUM(B28:M28)</f>
        <v>87831</v>
      </c>
      <c r="P28" s="469"/>
    </row>
    <row r="29" spans="1:14" ht="15.75">
      <c r="A29" s="36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</row>
    <row r="30" spans="1:14" ht="15">
      <c r="A30" s="78"/>
      <c r="B30" s="79" t="s">
        <v>68</v>
      </c>
      <c r="C30" s="79" t="s">
        <v>69</v>
      </c>
      <c r="D30" s="79" t="s">
        <v>70</v>
      </c>
      <c r="E30" s="79" t="s">
        <v>71</v>
      </c>
      <c r="F30" s="79" t="s">
        <v>72</v>
      </c>
      <c r="G30" s="79" t="s">
        <v>73</v>
      </c>
      <c r="H30" s="79" t="s">
        <v>74</v>
      </c>
      <c r="I30" s="79" t="s">
        <v>75</v>
      </c>
      <c r="J30" s="79" t="s">
        <v>76</v>
      </c>
      <c r="K30" s="79" t="s">
        <v>77</v>
      </c>
      <c r="L30" s="79" t="s">
        <v>78</v>
      </c>
      <c r="M30" s="79" t="s">
        <v>79</v>
      </c>
      <c r="N30" s="79" t="s">
        <v>6</v>
      </c>
    </row>
    <row r="31" spans="1:14" ht="15">
      <c r="A31" s="80" t="s">
        <v>96</v>
      </c>
      <c r="B31" s="81">
        <f>B19</f>
        <v>5638</v>
      </c>
      <c r="C31" s="81">
        <f aca="true" t="shared" si="2" ref="C31:H31">C19</f>
        <v>5783</v>
      </c>
      <c r="D31" s="81">
        <f t="shared" si="2"/>
        <v>6334</v>
      </c>
      <c r="E31" s="81">
        <f t="shared" si="2"/>
        <v>5605</v>
      </c>
      <c r="F31" s="81">
        <f t="shared" si="2"/>
        <v>7199</v>
      </c>
      <c r="G31" s="81">
        <f t="shared" si="2"/>
        <v>6688</v>
      </c>
      <c r="H31" s="81">
        <f t="shared" si="2"/>
        <v>7578</v>
      </c>
      <c r="I31" s="81">
        <v>7301</v>
      </c>
      <c r="J31" s="81">
        <v>7370</v>
      </c>
      <c r="K31" s="81">
        <f>K19</f>
        <v>7508</v>
      </c>
      <c r="L31" s="81">
        <v>5248</v>
      </c>
      <c r="M31" s="81">
        <v>7464</v>
      </c>
      <c r="N31" s="81">
        <f>SUM(B31:M31)</f>
        <v>79716</v>
      </c>
    </row>
    <row r="32" spans="1:14" ht="15">
      <c r="A32" s="80" t="s">
        <v>105</v>
      </c>
      <c r="B32" s="81">
        <f aca="true" t="shared" si="3" ref="B32:H32">B28-B31</f>
        <v>522</v>
      </c>
      <c r="C32" s="81">
        <f t="shared" si="3"/>
        <v>522</v>
      </c>
      <c r="D32" s="81">
        <f t="shared" si="3"/>
        <v>522</v>
      </c>
      <c r="E32" s="81">
        <f t="shared" si="3"/>
        <v>522</v>
      </c>
      <c r="F32" s="81">
        <f t="shared" si="3"/>
        <v>522</v>
      </c>
      <c r="G32" s="81">
        <f t="shared" si="3"/>
        <v>522</v>
      </c>
      <c r="H32" s="81">
        <f t="shared" si="3"/>
        <v>522</v>
      </c>
      <c r="I32" s="81">
        <v>176</v>
      </c>
      <c r="J32" s="81">
        <v>278</v>
      </c>
      <c r="K32" s="81">
        <f>K28-K19</f>
        <v>522</v>
      </c>
      <c r="L32" s="81">
        <v>538</v>
      </c>
      <c r="M32" s="81">
        <v>614</v>
      </c>
      <c r="N32" s="81">
        <f>SUM(B32:M32)</f>
        <v>5782</v>
      </c>
    </row>
    <row r="33" spans="1:14" ht="15">
      <c r="A33" s="80" t="s">
        <v>106</v>
      </c>
      <c r="B33" s="81">
        <f aca="true" t="shared" si="4" ref="B33:H33">SUM(B31:B32)</f>
        <v>6160</v>
      </c>
      <c r="C33" s="81">
        <f t="shared" si="4"/>
        <v>6305</v>
      </c>
      <c r="D33" s="81">
        <f t="shared" si="4"/>
        <v>6856</v>
      </c>
      <c r="E33" s="81">
        <f t="shared" si="4"/>
        <v>6127</v>
      </c>
      <c r="F33" s="81">
        <f t="shared" si="4"/>
        <v>7721</v>
      </c>
      <c r="G33" s="81">
        <f t="shared" si="4"/>
        <v>7210</v>
      </c>
      <c r="H33" s="81">
        <f t="shared" si="4"/>
        <v>8100</v>
      </c>
      <c r="I33" s="81">
        <v>7477</v>
      </c>
      <c r="J33" s="81">
        <f>SUM(J31:J32)</f>
        <v>7648</v>
      </c>
      <c r="K33" s="81">
        <f>K28</f>
        <v>8030</v>
      </c>
      <c r="L33" s="81">
        <f>SUM(L31:L32)</f>
        <v>5786</v>
      </c>
      <c r="M33" s="81">
        <f>SUM(M31:M32)</f>
        <v>8078</v>
      </c>
      <c r="N33" s="81">
        <f>SUM(B33:M33)</f>
        <v>85498</v>
      </c>
    </row>
    <row r="34" spans="1:14" ht="15">
      <c r="A34" s="80" t="s">
        <v>107</v>
      </c>
      <c r="B34" s="82">
        <f aca="true" t="shared" si="5" ref="B34:H34">B32/B33</f>
        <v>0.08474025974025974</v>
      </c>
      <c r="C34" s="82">
        <f t="shared" si="5"/>
        <v>0.08279143536875495</v>
      </c>
      <c r="D34" s="82">
        <f t="shared" si="5"/>
        <v>0.07613768961493582</v>
      </c>
      <c r="E34" s="82">
        <f t="shared" si="5"/>
        <v>0.08519667047494696</v>
      </c>
      <c r="F34" s="82">
        <f t="shared" si="5"/>
        <v>0.06760782282087813</v>
      </c>
      <c r="G34" s="82">
        <f t="shared" si="5"/>
        <v>0.0723994452149792</v>
      </c>
      <c r="H34" s="82">
        <f t="shared" si="5"/>
        <v>0.06444444444444444</v>
      </c>
      <c r="I34" s="83">
        <f aca="true" t="shared" si="6" ref="I34:N34">I32/I33</f>
        <v>0.023538852480941553</v>
      </c>
      <c r="J34" s="84">
        <f t="shared" si="6"/>
        <v>0.03634937238493724</v>
      </c>
      <c r="K34" s="82">
        <f t="shared" si="6"/>
        <v>0.06500622665006227</v>
      </c>
      <c r="L34" s="82">
        <f t="shared" si="6"/>
        <v>0.09298306256481162</v>
      </c>
      <c r="M34" s="82">
        <f t="shared" si="6"/>
        <v>0.07600891309730132</v>
      </c>
      <c r="N34" s="82">
        <f t="shared" si="6"/>
        <v>0.06762731291960046</v>
      </c>
    </row>
  </sheetData>
  <sheetProtection/>
  <mergeCells count="1">
    <mergeCell ref="A1:N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5"/>
  <cols>
    <col min="1" max="1" width="10.421875" style="0" customWidth="1"/>
    <col min="3" max="3" width="10.57421875" style="0" customWidth="1"/>
    <col min="10" max="10" width="11.28125" style="0" customWidth="1"/>
    <col min="11" max="11" width="11.7109375" style="0" customWidth="1"/>
    <col min="12" max="12" width="12.28125" style="0" customWidth="1"/>
    <col min="13" max="13" width="11.57421875" style="0" customWidth="1"/>
    <col min="15" max="15" width="13.00390625" style="0" customWidth="1"/>
  </cols>
  <sheetData>
    <row r="1" spans="1:15" ht="34.5" customHeight="1" thickBot="1">
      <c r="A1" s="514" t="s">
        <v>147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6"/>
      <c r="O1" s="6"/>
    </row>
    <row r="2" spans="1:15" ht="38.25">
      <c r="A2" s="7"/>
      <c r="B2" s="93" t="s">
        <v>9</v>
      </c>
      <c r="C2" s="93" t="s">
        <v>10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15</v>
      </c>
      <c r="I2" s="93" t="s">
        <v>16</v>
      </c>
      <c r="J2" s="93" t="s">
        <v>17</v>
      </c>
      <c r="K2" s="93" t="s">
        <v>18</v>
      </c>
      <c r="L2" s="93" t="s">
        <v>19</v>
      </c>
      <c r="M2" s="94" t="s">
        <v>20</v>
      </c>
      <c r="N2" s="95" t="s">
        <v>6</v>
      </c>
      <c r="O2" s="96" t="s">
        <v>155</v>
      </c>
    </row>
    <row r="3" spans="1:15" ht="20.25" customHeight="1">
      <c r="A3" s="48" t="s">
        <v>29</v>
      </c>
      <c r="B3" s="85">
        <v>4</v>
      </c>
      <c r="C3" s="85">
        <v>1</v>
      </c>
      <c r="D3" s="85">
        <v>7</v>
      </c>
      <c r="E3" s="86">
        <v>3</v>
      </c>
      <c r="F3" s="86">
        <v>6</v>
      </c>
      <c r="G3" s="86">
        <v>5</v>
      </c>
      <c r="H3" s="86">
        <v>2</v>
      </c>
      <c r="I3" s="87">
        <v>0</v>
      </c>
      <c r="J3" s="87">
        <v>0</v>
      </c>
      <c r="K3" s="87">
        <v>0</v>
      </c>
      <c r="L3" s="87">
        <v>1</v>
      </c>
      <c r="M3" s="426">
        <v>2</v>
      </c>
      <c r="N3" s="87">
        <f>SUM(B3:M3)</f>
        <v>31</v>
      </c>
      <c r="O3" s="91">
        <v>0.01728608470181504</v>
      </c>
    </row>
    <row r="4" spans="1:15" ht="20.25" customHeight="1">
      <c r="A4" s="48" t="s">
        <v>30</v>
      </c>
      <c r="B4" s="85">
        <v>21</v>
      </c>
      <c r="C4" s="85">
        <v>28</v>
      </c>
      <c r="D4" s="85">
        <v>27</v>
      </c>
      <c r="E4" s="86">
        <v>25</v>
      </c>
      <c r="F4" s="86">
        <v>12</v>
      </c>
      <c r="G4" s="86">
        <v>21</v>
      </c>
      <c r="H4" s="86">
        <v>14</v>
      </c>
      <c r="I4" s="87">
        <v>21</v>
      </c>
      <c r="J4" s="87">
        <v>27</v>
      </c>
      <c r="K4" s="87">
        <v>13</v>
      </c>
      <c r="L4" s="87">
        <v>16</v>
      </c>
      <c r="M4" s="426">
        <v>27</v>
      </c>
      <c r="N4" s="87">
        <f>SUM(B4:M4)</f>
        <v>252</v>
      </c>
      <c r="O4" s="91">
        <v>0.04278305963699222</v>
      </c>
    </row>
    <row r="5" spans="1:15" ht="20.25" customHeight="1">
      <c r="A5" s="48" t="s">
        <v>1</v>
      </c>
      <c r="B5" s="85">
        <v>547</v>
      </c>
      <c r="C5" s="85">
        <v>490</v>
      </c>
      <c r="D5" s="85">
        <v>574</v>
      </c>
      <c r="E5" s="86">
        <v>571</v>
      </c>
      <c r="F5" s="86">
        <v>618</v>
      </c>
      <c r="G5" s="86">
        <v>597</v>
      </c>
      <c r="H5" s="86">
        <v>536</v>
      </c>
      <c r="I5" s="87">
        <v>524</v>
      </c>
      <c r="J5" s="87">
        <v>473</v>
      </c>
      <c r="K5" s="87">
        <v>468</v>
      </c>
      <c r="L5" s="87">
        <v>517</v>
      </c>
      <c r="M5" s="426">
        <v>539</v>
      </c>
      <c r="N5" s="87">
        <f>SUM(B5:M5)</f>
        <v>6454</v>
      </c>
      <c r="O5" s="92">
        <v>0.8826707000864304</v>
      </c>
    </row>
    <row r="6" spans="1:15" ht="20.25" customHeight="1">
      <c r="A6" s="48" t="s">
        <v>31</v>
      </c>
      <c r="B6" s="85">
        <v>0</v>
      </c>
      <c r="C6" s="85">
        <v>0</v>
      </c>
      <c r="D6" s="85">
        <v>0</v>
      </c>
      <c r="E6" s="86">
        <v>0</v>
      </c>
      <c r="F6" s="86">
        <v>0</v>
      </c>
      <c r="G6" s="86">
        <v>0</v>
      </c>
      <c r="H6" s="86">
        <v>0</v>
      </c>
      <c r="I6" s="87">
        <v>0</v>
      </c>
      <c r="J6" s="87">
        <v>0</v>
      </c>
      <c r="K6" s="87">
        <v>0</v>
      </c>
      <c r="L6" s="87">
        <v>0</v>
      </c>
      <c r="M6" s="426">
        <v>0</v>
      </c>
      <c r="N6" s="87">
        <f>SUM(B6:M6)</f>
        <v>0</v>
      </c>
      <c r="O6" s="91">
        <v>0.000864304235090752</v>
      </c>
    </row>
    <row r="7" spans="1:15" ht="20.25" customHeight="1">
      <c r="A7" s="49" t="s">
        <v>4</v>
      </c>
      <c r="B7" s="88">
        <v>34</v>
      </c>
      <c r="C7" s="88">
        <v>20</v>
      </c>
      <c r="D7" s="88">
        <v>29</v>
      </c>
      <c r="E7" s="89">
        <v>26</v>
      </c>
      <c r="F7" s="89">
        <v>26</v>
      </c>
      <c r="G7" s="89">
        <v>38</v>
      </c>
      <c r="H7" s="89">
        <v>25</v>
      </c>
      <c r="I7" s="90">
        <v>36</v>
      </c>
      <c r="J7" s="90">
        <v>16</v>
      </c>
      <c r="K7" s="90">
        <v>22</v>
      </c>
      <c r="L7" s="90">
        <v>32</v>
      </c>
      <c r="M7" s="427">
        <v>32</v>
      </c>
      <c r="N7" s="87">
        <f>SUM(B7:M7)</f>
        <v>336</v>
      </c>
      <c r="O7" s="91">
        <v>0.056395851339671565</v>
      </c>
    </row>
    <row r="8" spans="1:15" ht="20.25" customHeight="1">
      <c r="A8" s="97" t="s">
        <v>6</v>
      </c>
      <c r="B8" s="98">
        <f>SUM(B3:B7)</f>
        <v>606</v>
      </c>
      <c r="C8" s="98">
        <f aca="true" t="shared" si="0" ref="C8:K8">SUM(C3:C7)</f>
        <v>539</v>
      </c>
      <c r="D8" s="98">
        <f t="shared" si="0"/>
        <v>637</v>
      </c>
      <c r="E8" s="98">
        <f t="shared" si="0"/>
        <v>625</v>
      </c>
      <c r="F8" s="98">
        <f t="shared" si="0"/>
        <v>662</v>
      </c>
      <c r="G8" s="98">
        <f t="shared" si="0"/>
        <v>661</v>
      </c>
      <c r="H8" s="98">
        <f t="shared" si="0"/>
        <v>577</v>
      </c>
      <c r="I8" s="98">
        <f t="shared" si="0"/>
        <v>581</v>
      </c>
      <c r="J8" s="98">
        <f t="shared" si="0"/>
        <v>516</v>
      </c>
      <c r="K8" s="98">
        <f t="shared" si="0"/>
        <v>503</v>
      </c>
      <c r="L8" s="98">
        <f>SUM(L3:L7)</f>
        <v>566</v>
      </c>
      <c r="M8" s="98">
        <f>SUM(M3:M7)</f>
        <v>600</v>
      </c>
      <c r="N8" s="98">
        <f>SUM(N3:N7)</f>
        <v>7073</v>
      </c>
      <c r="O8" s="99">
        <v>1</v>
      </c>
    </row>
    <row r="9" spans="1:15" ht="18.75" customHeight="1">
      <c r="A9" s="97" t="s">
        <v>32</v>
      </c>
      <c r="B9" s="100">
        <f>B8/30</f>
        <v>20.2</v>
      </c>
      <c r="C9" s="100">
        <f>C8/29</f>
        <v>18.586206896551722</v>
      </c>
      <c r="D9" s="100">
        <f>D8/30</f>
        <v>21.233333333333334</v>
      </c>
      <c r="E9" s="100">
        <f>E8/30</f>
        <v>20.833333333333332</v>
      </c>
      <c r="F9" s="100">
        <f>F8/30</f>
        <v>22.066666666666666</v>
      </c>
      <c r="G9" s="100">
        <f>G8/30</f>
        <v>22.033333333333335</v>
      </c>
      <c r="H9" s="100">
        <f aca="true" t="shared" si="1" ref="H9:M9">H8/30</f>
        <v>19.233333333333334</v>
      </c>
      <c r="I9" s="100">
        <f t="shared" si="1"/>
        <v>19.366666666666667</v>
      </c>
      <c r="J9" s="100">
        <f t="shared" si="1"/>
        <v>17.2</v>
      </c>
      <c r="K9" s="100">
        <f t="shared" si="1"/>
        <v>16.766666666666666</v>
      </c>
      <c r="L9" s="100">
        <f t="shared" si="1"/>
        <v>18.866666666666667</v>
      </c>
      <c r="M9" s="100">
        <f t="shared" si="1"/>
        <v>20</v>
      </c>
      <c r="N9" s="264">
        <f>N8/9</f>
        <v>785.8888888888889</v>
      </c>
      <c r="O9" s="99"/>
    </row>
    <row r="10" spans="1:15" ht="27.75" customHeight="1">
      <c r="A10" s="101" t="s">
        <v>45</v>
      </c>
      <c r="B10" s="102">
        <f>B8/N8</f>
        <v>0.08567793015693483</v>
      </c>
      <c r="C10" s="102">
        <f>C8/N8</f>
        <v>0.07620528771384137</v>
      </c>
      <c r="D10" s="102">
        <f>D8/N8</f>
        <v>0.09006079457090344</v>
      </c>
      <c r="E10" s="102">
        <f>E8/N8</f>
        <v>0.08836420189452848</v>
      </c>
      <c r="F10" s="102">
        <f>F8/N8</f>
        <v>0.09359536264668457</v>
      </c>
      <c r="G10" s="102">
        <f>G8/N8</f>
        <v>0.09345397992365333</v>
      </c>
      <c r="H10" s="102">
        <f>H8/N8</f>
        <v>0.0815778311890287</v>
      </c>
      <c r="I10" s="102">
        <f>I8/N8</f>
        <v>0.08214336208115368</v>
      </c>
      <c r="J10" s="102">
        <f>J8/N8</f>
        <v>0.07295348508412272</v>
      </c>
      <c r="K10" s="102">
        <f>K8/N8</f>
        <v>0.07111550968471653</v>
      </c>
      <c r="L10" s="102">
        <f>L8/N8</f>
        <v>0.080022621235685</v>
      </c>
      <c r="M10" s="102">
        <f>M8/N8</f>
        <v>0.08482963381874735</v>
      </c>
      <c r="N10" s="102">
        <v>1</v>
      </c>
      <c r="O10" s="99"/>
    </row>
    <row r="11" spans="2:13" ht="17.25" customHeight="1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2:16" ht="24" customHeight="1">
      <c r="B12" s="103" t="s">
        <v>9</v>
      </c>
      <c r="C12" s="104" t="s">
        <v>10</v>
      </c>
      <c r="D12" s="103" t="s">
        <v>11</v>
      </c>
      <c r="E12" s="103" t="s">
        <v>12</v>
      </c>
      <c r="F12" s="103" t="s">
        <v>13</v>
      </c>
      <c r="G12" s="103" t="s">
        <v>14</v>
      </c>
      <c r="H12" s="103" t="s">
        <v>15</v>
      </c>
      <c r="I12" s="103" t="s">
        <v>16</v>
      </c>
      <c r="J12" s="104" t="s">
        <v>17</v>
      </c>
      <c r="K12" s="103" t="s">
        <v>18</v>
      </c>
      <c r="L12" s="103" t="s">
        <v>19</v>
      </c>
      <c r="M12" s="105" t="s">
        <v>20</v>
      </c>
      <c r="O12" s="517" t="s">
        <v>174</v>
      </c>
      <c r="P12" s="517"/>
    </row>
    <row r="13" spans="2:16" ht="23.25" customHeight="1">
      <c r="B13" s="106">
        <f>B8</f>
        <v>606</v>
      </c>
      <c r="C13" s="106">
        <f>C8</f>
        <v>539</v>
      </c>
      <c r="D13" s="106">
        <f aca="true" t="shared" si="2" ref="D13:M13">D8</f>
        <v>637</v>
      </c>
      <c r="E13" s="106">
        <f t="shared" si="2"/>
        <v>625</v>
      </c>
      <c r="F13" s="106">
        <f t="shared" si="2"/>
        <v>662</v>
      </c>
      <c r="G13" s="106">
        <f t="shared" si="2"/>
        <v>661</v>
      </c>
      <c r="H13" s="106">
        <f t="shared" si="2"/>
        <v>577</v>
      </c>
      <c r="I13" s="106">
        <f t="shared" si="2"/>
        <v>581</v>
      </c>
      <c r="J13" s="106">
        <f t="shared" si="2"/>
        <v>516</v>
      </c>
      <c r="K13" s="106">
        <f t="shared" si="2"/>
        <v>503</v>
      </c>
      <c r="L13" s="106">
        <f t="shared" si="2"/>
        <v>566</v>
      </c>
      <c r="M13" s="106">
        <f t="shared" si="2"/>
        <v>600</v>
      </c>
      <c r="O13" s="413" t="s">
        <v>173</v>
      </c>
      <c r="P13" s="413">
        <v>26</v>
      </c>
    </row>
    <row r="14" spans="2:16" ht="24.75" customHeight="1">
      <c r="B14" s="107">
        <f>B10</f>
        <v>0.08567793015693483</v>
      </c>
      <c r="C14" s="107">
        <f>C10</f>
        <v>0.07620528771384137</v>
      </c>
      <c r="D14" s="107">
        <f aca="true" t="shared" si="3" ref="D14:J14">D10</f>
        <v>0.09006079457090344</v>
      </c>
      <c r="E14" s="108">
        <f t="shared" si="3"/>
        <v>0.08836420189452848</v>
      </c>
      <c r="F14" s="108">
        <f t="shared" si="3"/>
        <v>0.09359536264668457</v>
      </c>
      <c r="G14" s="108">
        <f t="shared" si="3"/>
        <v>0.09345397992365333</v>
      </c>
      <c r="H14" s="108">
        <f t="shared" si="3"/>
        <v>0.0815778311890287</v>
      </c>
      <c r="I14" s="108">
        <f t="shared" si="3"/>
        <v>0.08214336208115368</v>
      </c>
      <c r="J14" s="108">
        <f t="shared" si="3"/>
        <v>0.07295348508412272</v>
      </c>
      <c r="K14" s="109">
        <f>K10</f>
        <v>0.07111550968471653</v>
      </c>
      <c r="L14" s="109">
        <f>L10</f>
        <v>0.080022621235685</v>
      </c>
      <c r="M14" s="109">
        <f>M10</f>
        <v>0.08482963381874735</v>
      </c>
      <c r="O14" s="403" t="s">
        <v>79</v>
      </c>
      <c r="P14" s="403">
        <v>34</v>
      </c>
    </row>
  </sheetData>
  <sheetProtection/>
  <mergeCells count="2">
    <mergeCell ref="A1:N1"/>
    <mergeCell ref="O12:P1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3" sqref="O33"/>
    </sheetView>
  </sheetViews>
  <sheetFormatPr defaultColWidth="9.140625" defaultRowHeight="15"/>
  <cols>
    <col min="1" max="1" width="12.140625" style="0" customWidth="1"/>
    <col min="2" max="3" width="9.57421875" style="0" customWidth="1"/>
    <col min="4" max="5" width="9.421875" style="0" customWidth="1"/>
    <col min="6" max="7" width="9.7109375" style="0" customWidth="1"/>
    <col min="10" max="11" width="10.00390625" style="0" customWidth="1"/>
    <col min="12" max="13" width="9.57421875" style="0" customWidth="1"/>
    <col min="14" max="14" width="9.8515625" style="0" customWidth="1"/>
    <col min="15" max="15" width="10.57421875" style="0" customWidth="1"/>
    <col min="16" max="17" width="9.8515625" style="0" customWidth="1"/>
    <col min="18" max="19" width="10.140625" style="0" customWidth="1"/>
    <col min="21" max="21" width="9.8515625" style="5" bestFit="1" customWidth="1"/>
  </cols>
  <sheetData>
    <row r="1" spans="1:20" ht="25.5" customHeight="1" thickBot="1">
      <c r="A1" s="518" t="s">
        <v>156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20"/>
    </row>
    <row r="2" spans="1:21" ht="22.5" customHeight="1" thickBot="1">
      <c r="A2" s="115" t="s">
        <v>33</v>
      </c>
      <c r="B2" s="521" t="s">
        <v>34</v>
      </c>
      <c r="C2" s="522"/>
      <c r="D2" s="521" t="s">
        <v>35</v>
      </c>
      <c r="E2" s="522"/>
      <c r="F2" s="521" t="s">
        <v>36</v>
      </c>
      <c r="G2" s="522"/>
      <c r="H2" s="521" t="s">
        <v>37</v>
      </c>
      <c r="I2" s="522"/>
      <c r="J2" s="521" t="s">
        <v>38</v>
      </c>
      <c r="K2" s="522"/>
      <c r="L2" s="521" t="s">
        <v>39</v>
      </c>
      <c r="M2" s="522"/>
      <c r="N2" s="521" t="s">
        <v>40</v>
      </c>
      <c r="O2" s="522"/>
      <c r="P2" s="521" t="s">
        <v>110</v>
      </c>
      <c r="Q2" s="522"/>
      <c r="R2" s="521" t="s">
        <v>41</v>
      </c>
      <c r="S2" s="523"/>
      <c r="T2" s="116" t="s">
        <v>6</v>
      </c>
      <c r="U2" s="398"/>
    </row>
    <row r="3" spans="1:24" ht="27.75" customHeight="1">
      <c r="A3" s="116" t="s">
        <v>42</v>
      </c>
      <c r="B3" s="117" t="s">
        <v>43</v>
      </c>
      <c r="C3" s="118" t="s">
        <v>8</v>
      </c>
      <c r="D3" s="117" t="s">
        <v>43</v>
      </c>
      <c r="E3" s="118" t="s">
        <v>8</v>
      </c>
      <c r="F3" s="117" t="s">
        <v>43</v>
      </c>
      <c r="G3" s="118" t="s">
        <v>8</v>
      </c>
      <c r="H3" s="117" t="s">
        <v>43</v>
      </c>
      <c r="I3" s="118" t="s">
        <v>8</v>
      </c>
      <c r="J3" s="117" t="s">
        <v>43</v>
      </c>
      <c r="K3" s="118" t="s">
        <v>8</v>
      </c>
      <c r="L3" s="117" t="s">
        <v>43</v>
      </c>
      <c r="M3" s="118" t="s">
        <v>8</v>
      </c>
      <c r="N3" s="117" t="s">
        <v>43</v>
      </c>
      <c r="O3" s="118" t="s">
        <v>8</v>
      </c>
      <c r="P3" s="117" t="s">
        <v>43</v>
      </c>
      <c r="Q3" s="118" t="s">
        <v>8</v>
      </c>
      <c r="R3" s="117" t="s">
        <v>43</v>
      </c>
      <c r="S3" s="119" t="s">
        <v>8</v>
      </c>
      <c r="T3" s="460"/>
      <c r="U3" s="465" t="s">
        <v>197</v>
      </c>
      <c r="X3" t="s">
        <v>169</v>
      </c>
    </row>
    <row r="4" spans="1:30" ht="15">
      <c r="A4" s="110" t="s">
        <v>9</v>
      </c>
      <c r="B4" s="258">
        <v>161</v>
      </c>
      <c r="C4" s="112">
        <f>B4/30</f>
        <v>5.366666666666666</v>
      </c>
      <c r="D4" s="258">
        <v>44</v>
      </c>
      <c r="E4" s="113">
        <f>D4/30</f>
        <v>1.4666666666666666</v>
      </c>
      <c r="F4" s="258">
        <v>13</v>
      </c>
      <c r="G4" s="112">
        <f>F4/30</f>
        <v>0.43333333333333335</v>
      </c>
      <c r="H4" s="258">
        <v>23</v>
      </c>
      <c r="I4" s="112">
        <f>H4/30</f>
        <v>0.7666666666666667</v>
      </c>
      <c r="J4" s="111">
        <v>38</v>
      </c>
      <c r="K4" s="112">
        <f>J4/30</f>
        <v>1.2666666666666666</v>
      </c>
      <c r="L4" s="111">
        <v>5</v>
      </c>
      <c r="M4" s="112">
        <f>L4/30</f>
        <v>0.16666666666666666</v>
      </c>
      <c r="N4" s="111">
        <v>9</v>
      </c>
      <c r="O4" s="112">
        <f>N4/30</f>
        <v>0.3</v>
      </c>
      <c r="P4" s="111">
        <v>45</v>
      </c>
      <c r="Q4" s="112">
        <f>P4/30</f>
        <v>1.5</v>
      </c>
      <c r="R4" s="111">
        <v>5</v>
      </c>
      <c r="S4" s="114">
        <f>R4/30</f>
        <v>0.16666666666666666</v>
      </c>
      <c r="T4" s="461">
        <f>SUM(B4+D4+F4+H4+J4+L4+N4+P4+R4)</f>
        <v>343</v>
      </c>
      <c r="U4" s="466">
        <f>T4/30</f>
        <v>11.433333333333334</v>
      </c>
      <c r="V4" s="40" t="s">
        <v>131</v>
      </c>
      <c r="W4" s="40" t="s">
        <v>132</v>
      </c>
      <c r="X4" s="40" t="s">
        <v>133</v>
      </c>
      <c r="Y4" s="41" t="s">
        <v>134</v>
      </c>
      <c r="Z4" s="41" t="s">
        <v>135</v>
      </c>
      <c r="AA4" s="41" t="s">
        <v>136</v>
      </c>
      <c r="AB4" s="41" t="s">
        <v>137</v>
      </c>
      <c r="AC4" s="41" t="s">
        <v>138</v>
      </c>
      <c r="AD4" s="41" t="s">
        <v>139</v>
      </c>
    </row>
    <row r="5" spans="1:30" ht="15">
      <c r="A5" s="110" t="s">
        <v>10</v>
      </c>
      <c r="B5" s="258">
        <v>143</v>
      </c>
      <c r="C5" s="112">
        <f aca="true" t="shared" si="0" ref="C5:C15">B5/30</f>
        <v>4.766666666666667</v>
      </c>
      <c r="D5" s="258">
        <v>36</v>
      </c>
      <c r="E5" s="113">
        <f aca="true" t="shared" si="1" ref="E5:E15">D5/30</f>
        <v>1.2</v>
      </c>
      <c r="F5" s="258">
        <v>23</v>
      </c>
      <c r="G5" s="112">
        <f aca="true" t="shared" si="2" ref="G5:G16">F5/30</f>
        <v>0.7666666666666667</v>
      </c>
      <c r="H5" s="258">
        <v>29</v>
      </c>
      <c r="I5" s="112">
        <f aca="true" t="shared" si="3" ref="I5:I15">H5/30</f>
        <v>0.9666666666666667</v>
      </c>
      <c r="J5" s="111">
        <v>17</v>
      </c>
      <c r="K5" s="112">
        <f aca="true" t="shared" si="4" ref="K5:K15">J5/30</f>
        <v>0.5666666666666667</v>
      </c>
      <c r="L5" s="111">
        <v>10</v>
      </c>
      <c r="M5" s="112">
        <f aca="true" t="shared" si="5" ref="M5:M15">L5/30</f>
        <v>0.3333333333333333</v>
      </c>
      <c r="N5" s="111">
        <v>10</v>
      </c>
      <c r="O5" s="112">
        <f aca="true" t="shared" si="6" ref="O5:O15">N5/30</f>
        <v>0.3333333333333333</v>
      </c>
      <c r="P5" s="111">
        <v>36</v>
      </c>
      <c r="Q5" s="112">
        <f aca="true" t="shared" si="7" ref="Q5:Q15">P5/30</f>
        <v>1.2</v>
      </c>
      <c r="R5" s="111">
        <v>2</v>
      </c>
      <c r="S5" s="114">
        <f aca="true" t="shared" si="8" ref="S5:S15">R5/30</f>
        <v>0.06666666666666667</v>
      </c>
      <c r="T5" s="461">
        <f aca="true" t="shared" si="9" ref="T5:T15">SUM(B5+D5+F5+H5+J5+L5+N5+P5+R5)</f>
        <v>306</v>
      </c>
      <c r="U5" s="466">
        <f aca="true" t="shared" si="10" ref="U5:U17">T5/30</f>
        <v>10.2</v>
      </c>
      <c r="V5" s="42">
        <f>B16</f>
        <v>1857</v>
      </c>
      <c r="W5" s="40">
        <f>D16</f>
        <v>561</v>
      </c>
      <c r="X5" s="40">
        <f>F16</f>
        <v>154</v>
      </c>
      <c r="Y5" s="41">
        <f>H16</f>
        <v>369</v>
      </c>
      <c r="Z5" s="41">
        <f>J16</f>
        <v>399</v>
      </c>
      <c r="AA5" s="41">
        <f>L16</f>
        <v>97</v>
      </c>
      <c r="AB5" s="41">
        <f>N16</f>
        <v>146</v>
      </c>
      <c r="AC5" s="41">
        <f>P16</f>
        <v>415</v>
      </c>
      <c r="AD5" s="41">
        <f>R16</f>
        <v>77</v>
      </c>
    </row>
    <row r="6" spans="1:31" ht="15">
      <c r="A6" s="110" t="s">
        <v>11</v>
      </c>
      <c r="B6" s="258">
        <v>174</v>
      </c>
      <c r="C6" s="112">
        <f t="shared" si="0"/>
        <v>5.8</v>
      </c>
      <c r="D6" s="258">
        <v>44</v>
      </c>
      <c r="E6" s="113">
        <f t="shared" si="1"/>
        <v>1.4666666666666666</v>
      </c>
      <c r="F6" s="258">
        <v>13</v>
      </c>
      <c r="G6" s="112">
        <f t="shared" si="2"/>
        <v>0.43333333333333335</v>
      </c>
      <c r="H6" s="258">
        <v>38</v>
      </c>
      <c r="I6" s="112">
        <f t="shared" si="3"/>
        <v>1.2666666666666666</v>
      </c>
      <c r="J6" s="111">
        <v>34</v>
      </c>
      <c r="K6" s="112">
        <f t="shared" si="4"/>
        <v>1.1333333333333333</v>
      </c>
      <c r="L6" s="111">
        <v>7</v>
      </c>
      <c r="M6" s="112">
        <f t="shared" si="5"/>
        <v>0.23333333333333334</v>
      </c>
      <c r="N6" s="111">
        <v>18</v>
      </c>
      <c r="O6" s="112">
        <f t="shared" si="6"/>
        <v>0.6</v>
      </c>
      <c r="P6" s="111">
        <v>27</v>
      </c>
      <c r="Q6" s="112">
        <f t="shared" si="7"/>
        <v>0.9</v>
      </c>
      <c r="R6" s="111">
        <v>3</v>
      </c>
      <c r="S6" s="114">
        <f t="shared" si="8"/>
        <v>0.1</v>
      </c>
      <c r="T6" s="461">
        <f t="shared" si="9"/>
        <v>358</v>
      </c>
      <c r="U6" s="466">
        <f t="shared" si="10"/>
        <v>11.933333333333334</v>
      </c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21" ht="15">
      <c r="A7" s="110" t="s">
        <v>12</v>
      </c>
      <c r="B7" s="258">
        <v>155</v>
      </c>
      <c r="C7" s="112">
        <f t="shared" si="0"/>
        <v>5.166666666666667</v>
      </c>
      <c r="D7" s="258">
        <v>38</v>
      </c>
      <c r="E7" s="113">
        <f t="shared" si="1"/>
        <v>1.2666666666666666</v>
      </c>
      <c r="F7" s="258">
        <v>11</v>
      </c>
      <c r="G7" s="112">
        <f t="shared" si="2"/>
        <v>0.36666666666666664</v>
      </c>
      <c r="H7" s="258">
        <v>27</v>
      </c>
      <c r="I7" s="112">
        <f t="shared" si="3"/>
        <v>0.9</v>
      </c>
      <c r="J7" s="129">
        <v>37</v>
      </c>
      <c r="K7" s="112">
        <f t="shared" si="4"/>
        <v>1.2333333333333334</v>
      </c>
      <c r="L7" s="129">
        <v>6</v>
      </c>
      <c r="M7" s="112">
        <f t="shared" si="5"/>
        <v>0.2</v>
      </c>
      <c r="N7" s="129">
        <v>16</v>
      </c>
      <c r="O7" s="112">
        <f t="shared" si="6"/>
        <v>0.5333333333333333</v>
      </c>
      <c r="P7" s="129">
        <v>26</v>
      </c>
      <c r="Q7" s="112">
        <f t="shared" si="7"/>
        <v>0.8666666666666667</v>
      </c>
      <c r="R7" s="258">
        <v>5</v>
      </c>
      <c r="S7" s="114">
        <f t="shared" si="8"/>
        <v>0.16666666666666666</v>
      </c>
      <c r="T7" s="461">
        <f t="shared" si="9"/>
        <v>321</v>
      </c>
      <c r="U7" s="466">
        <f t="shared" si="10"/>
        <v>10.7</v>
      </c>
    </row>
    <row r="8" spans="1:21" ht="15">
      <c r="A8" s="110" t="s">
        <v>13</v>
      </c>
      <c r="B8" s="258">
        <v>169</v>
      </c>
      <c r="C8" s="112">
        <f t="shared" si="0"/>
        <v>5.633333333333334</v>
      </c>
      <c r="D8" s="258">
        <v>35</v>
      </c>
      <c r="E8" s="113">
        <f t="shared" si="1"/>
        <v>1.1666666666666667</v>
      </c>
      <c r="F8" s="258">
        <v>19</v>
      </c>
      <c r="G8" s="112">
        <f t="shared" si="2"/>
        <v>0.6333333333333333</v>
      </c>
      <c r="H8" s="258">
        <v>31</v>
      </c>
      <c r="I8" s="112">
        <f t="shared" si="3"/>
        <v>1.0333333333333334</v>
      </c>
      <c r="J8" s="252">
        <v>20</v>
      </c>
      <c r="K8" s="112">
        <f t="shared" si="4"/>
        <v>0.6666666666666666</v>
      </c>
      <c r="L8" s="252">
        <v>5</v>
      </c>
      <c r="M8" s="112">
        <f t="shared" si="5"/>
        <v>0.16666666666666666</v>
      </c>
      <c r="N8" s="252">
        <v>11</v>
      </c>
      <c r="O8" s="112">
        <f t="shared" si="6"/>
        <v>0.36666666666666664</v>
      </c>
      <c r="P8" s="257">
        <v>30</v>
      </c>
      <c r="Q8" s="112">
        <f t="shared" si="7"/>
        <v>1</v>
      </c>
      <c r="R8" s="257">
        <v>13</v>
      </c>
      <c r="S8" s="114">
        <f t="shared" si="8"/>
        <v>0.43333333333333335</v>
      </c>
      <c r="T8" s="461">
        <f t="shared" si="9"/>
        <v>333</v>
      </c>
      <c r="U8" s="466">
        <f t="shared" si="10"/>
        <v>11.1</v>
      </c>
    </row>
    <row r="9" spans="1:21" ht="15">
      <c r="A9" s="110" t="s">
        <v>14</v>
      </c>
      <c r="B9" s="258">
        <v>165</v>
      </c>
      <c r="C9" s="112">
        <f t="shared" si="0"/>
        <v>5.5</v>
      </c>
      <c r="D9" s="258">
        <v>48</v>
      </c>
      <c r="E9" s="113">
        <f t="shared" si="1"/>
        <v>1.6</v>
      </c>
      <c r="F9" s="258">
        <v>13</v>
      </c>
      <c r="G9" s="112">
        <f t="shared" si="2"/>
        <v>0.43333333333333335</v>
      </c>
      <c r="H9" s="258">
        <v>31</v>
      </c>
      <c r="I9" s="112">
        <f t="shared" si="3"/>
        <v>1.0333333333333334</v>
      </c>
      <c r="J9" s="257">
        <v>19</v>
      </c>
      <c r="K9" s="112">
        <f t="shared" si="4"/>
        <v>0.6333333333333333</v>
      </c>
      <c r="L9" s="257">
        <v>9</v>
      </c>
      <c r="M9" s="112">
        <f t="shared" si="5"/>
        <v>0.3</v>
      </c>
      <c r="N9" s="257">
        <v>7</v>
      </c>
      <c r="O9" s="112">
        <f t="shared" si="6"/>
        <v>0.23333333333333334</v>
      </c>
      <c r="P9" s="257">
        <v>34</v>
      </c>
      <c r="Q9" s="112">
        <f t="shared" si="7"/>
        <v>1.1333333333333333</v>
      </c>
      <c r="R9" s="257">
        <v>11</v>
      </c>
      <c r="S9" s="114">
        <f t="shared" si="8"/>
        <v>0.36666666666666664</v>
      </c>
      <c r="T9" s="461">
        <f t="shared" si="9"/>
        <v>337</v>
      </c>
      <c r="U9" s="466">
        <f t="shared" si="10"/>
        <v>11.233333333333333</v>
      </c>
    </row>
    <row r="10" spans="1:22" ht="15">
      <c r="A10" s="110" t="s">
        <v>15</v>
      </c>
      <c r="B10" s="265">
        <v>119</v>
      </c>
      <c r="C10" s="112">
        <f t="shared" si="0"/>
        <v>3.966666666666667</v>
      </c>
      <c r="D10" s="265">
        <v>47</v>
      </c>
      <c r="E10" s="113">
        <f t="shared" si="1"/>
        <v>1.5666666666666667</v>
      </c>
      <c r="F10" s="265">
        <v>10</v>
      </c>
      <c r="G10" s="112">
        <f t="shared" si="2"/>
        <v>0.3333333333333333</v>
      </c>
      <c r="H10" s="265">
        <v>26</v>
      </c>
      <c r="I10" s="112">
        <f t="shared" si="3"/>
        <v>0.8666666666666667</v>
      </c>
      <c r="J10" s="265">
        <v>19</v>
      </c>
      <c r="K10" s="112">
        <f t="shared" si="4"/>
        <v>0.6333333333333333</v>
      </c>
      <c r="L10" s="265">
        <v>9</v>
      </c>
      <c r="M10" s="112">
        <f t="shared" si="5"/>
        <v>0.3</v>
      </c>
      <c r="N10" s="265">
        <v>7</v>
      </c>
      <c r="O10" s="112">
        <f t="shared" si="6"/>
        <v>0.23333333333333334</v>
      </c>
      <c r="P10" s="265">
        <v>40</v>
      </c>
      <c r="Q10" s="112">
        <f t="shared" si="7"/>
        <v>1.3333333333333333</v>
      </c>
      <c r="R10" s="257">
        <v>5</v>
      </c>
      <c r="S10" s="114">
        <f t="shared" si="8"/>
        <v>0.16666666666666666</v>
      </c>
      <c r="T10" s="461">
        <f t="shared" si="9"/>
        <v>282</v>
      </c>
      <c r="U10" s="466">
        <f t="shared" si="10"/>
        <v>9.4</v>
      </c>
      <c r="V10" s="387" t="s">
        <v>170</v>
      </c>
    </row>
    <row r="11" spans="1:21" ht="15">
      <c r="A11" s="110" t="s">
        <v>16</v>
      </c>
      <c r="B11" s="265">
        <v>161</v>
      </c>
      <c r="C11" s="112">
        <f t="shared" si="0"/>
        <v>5.366666666666666</v>
      </c>
      <c r="D11" s="265">
        <v>42</v>
      </c>
      <c r="E11" s="113">
        <f t="shared" si="1"/>
        <v>1.4</v>
      </c>
      <c r="F11" s="265">
        <v>4</v>
      </c>
      <c r="G11" s="112">
        <f t="shared" si="2"/>
        <v>0.13333333333333333</v>
      </c>
      <c r="H11" s="265">
        <v>33</v>
      </c>
      <c r="I11" s="112">
        <f t="shared" si="3"/>
        <v>1.1</v>
      </c>
      <c r="J11" s="265">
        <v>45</v>
      </c>
      <c r="K11" s="112">
        <f t="shared" si="4"/>
        <v>1.5</v>
      </c>
      <c r="L11" s="265">
        <v>12</v>
      </c>
      <c r="M11" s="112">
        <f t="shared" si="5"/>
        <v>0.4</v>
      </c>
      <c r="N11" s="265">
        <v>12</v>
      </c>
      <c r="O11" s="112">
        <f t="shared" si="6"/>
        <v>0.4</v>
      </c>
      <c r="P11" s="265">
        <v>53</v>
      </c>
      <c r="Q11" s="112">
        <f t="shared" si="7"/>
        <v>1.7666666666666666</v>
      </c>
      <c r="R11" s="265">
        <v>5</v>
      </c>
      <c r="S11" s="114">
        <f t="shared" si="8"/>
        <v>0.16666666666666666</v>
      </c>
      <c r="T11" s="461">
        <f t="shared" si="9"/>
        <v>367</v>
      </c>
      <c r="U11" s="466">
        <f t="shared" si="10"/>
        <v>12.233333333333333</v>
      </c>
    </row>
    <row r="12" spans="1:21" ht="15">
      <c r="A12" s="110" t="s">
        <v>17</v>
      </c>
      <c r="B12" s="265">
        <v>141</v>
      </c>
      <c r="C12" s="112">
        <f t="shared" si="0"/>
        <v>4.7</v>
      </c>
      <c r="D12" s="265">
        <v>50</v>
      </c>
      <c r="E12" s="113">
        <f t="shared" si="1"/>
        <v>1.6666666666666667</v>
      </c>
      <c r="F12" s="265">
        <v>10</v>
      </c>
      <c r="G12" s="112">
        <f t="shared" si="2"/>
        <v>0.3333333333333333</v>
      </c>
      <c r="H12" s="265">
        <v>27</v>
      </c>
      <c r="I12" s="112">
        <f t="shared" si="3"/>
        <v>0.9</v>
      </c>
      <c r="J12" s="265">
        <v>18</v>
      </c>
      <c r="K12" s="112">
        <f t="shared" si="4"/>
        <v>0.6</v>
      </c>
      <c r="L12" s="265">
        <v>9</v>
      </c>
      <c r="M12" s="112">
        <f t="shared" si="5"/>
        <v>0.3</v>
      </c>
      <c r="N12" s="265">
        <v>16</v>
      </c>
      <c r="O12" s="112">
        <f t="shared" si="6"/>
        <v>0.5333333333333333</v>
      </c>
      <c r="P12" s="265">
        <v>24</v>
      </c>
      <c r="Q12" s="112">
        <f t="shared" si="7"/>
        <v>0.8</v>
      </c>
      <c r="R12" s="265">
        <v>1</v>
      </c>
      <c r="S12" s="114">
        <f t="shared" si="8"/>
        <v>0.03333333333333333</v>
      </c>
      <c r="T12" s="461">
        <f t="shared" si="9"/>
        <v>296</v>
      </c>
      <c r="U12" s="466">
        <f t="shared" si="10"/>
        <v>9.866666666666667</v>
      </c>
    </row>
    <row r="13" spans="1:21" ht="15">
      <c r="A13" s="110" t="s">
        <v>18</v>
      </c>
      <c r="B13" s="265">
        <v>136</v>
      </c>
      <c r="C13" s="112">
        <f t="shared" si="0"/>
        <v>4.533333333333333</v>
      </c>
      <c r="D13" s="265">
        <v>58</v>
      </c>
      <c r="E13" s="113">
        <f t="shared" si="1"/>
        <v>1.9333333333333333</v>
      </c>
      <c r="F13" s="265">
        <v>12</v>
      </c>
      <c r="G13" s="112">
        <f t="shared" si="2"/>
        <v>0.4</v>
      </c>
      <c r="H13" s="265">
        <v>32</v>
      </c>
      <c r="I13" s="112">
        <f t="shared" si="3"/>
        <v>1.0666666666666667</v>
      </c>
      <c r="J13" s="265">
        <v>46</v>
      </c>
      <c r="K13" s="112">
        <f t="shared" si="4"/>
        <v>1.5333333333333334</v>
      </c>
      <c r="L13" s="265">
        <v>7</v>
      </c>
      <c r="M13" s="112">
        <f t="shared" si="5"/>
        <v>0.23333333333333334</v>
      </c>
      <c r="N13" s="265">
        <v>16</v>
      </c>
      <c r="O13" s="112">
        <f t="shared" si="6"/>
        <v>0.5333333333333333</v>
      </c>
      <c r="P13" s="265">
        <v>28</v>
      </c>
      <c r="Q13" s="112">
        <f t="shared" si="7"/>
        <v>0.9333333333333333</v>
      </c>
      <c r="R13" s="265">
        <v>3</v>
      </c>
      <c r="S13" s="114">
        <f t="shared" si="8"/>
        <v>0.1</v>
      </c>
      <c r="T13" s="461">
        <f t="shared" si="9"/>
        <v>338</v>
      </c>
      <c r="U13" s="466">
        <f t="shared" si="10"/>
        <v>11.266666666666667</v>
      </c>
    </row>
    <row r="14" spans="1:21" ht="15">
      <c r="A14" s="110" t="s">
        <v>19</v>
      </c>
      <c r="B14" s="265">
        <v>167</v>
      </c>
      <c r="C14" s="112">
        <f t="shared" si="0"/>
        <v>5.566666666666666</v>
      </c>
      <c r="D14" s="265">
        <v>55</v>
      </c>
      <c r="E14" s="113">
        <f t="shared" si="1"/>
        <v>1.8333333333333333</v>
      </c>
      <c r="F14" s="265">
        <v>12</v>
      </c>
      <c r="G14" s="112">
        <f t="shared" si="2"/>
        <v>0.4</v>
      </c>
      <c r="H14" s="265">
        <v>35</v>
      </c>
      <c r="I14" s="112">
        <f t="shared" si="3"/>
        <v>1.1666666666666667</v>
      </c>
      <c r="J14" s="459">
        <v>69</v>
      </c>
      <c r="K14" s="112">
        <f t="shared" si="4"/>
        <v>2.3</v>
      </c>
      <c r="L14" s="265">
        <v>8</v>
      </c>
      <c r="M14" s="112">
        <f t="shared" si="5"/>
        <v>0.26666666666666666</v>
      </c>
      <c r="N14" s="265">
        <v>11</v>
      </c>
      <c r="O14" s="112">
        <f t="shared" si="6"/>
        <v>0.36666666666666664</v>
      </c>
      <c r="P14" s="265">
        <v>41</v>
      </c>
      <c r="Q14" s="112">
        <f t="shared" si="7"/>
        <v>1.3666666666666667</v>
      </c>
      <c r="R14" s="265">
        <v>13</v>
      </c>
      <c r="S14" s="114">
        <f t="shared" si="8"/>
        <v>0.43333333333333335</v>
      </c>
      <c r="T14" s="461">
        <f t="shared" si="9"/>
        <v>411</v>
      </c>
      <c r="U14" s="466">
        <f t="shared" si="10"/>
        <v>13.7</v>
      </c>
    </row>
    <row r="15" spans="1:21" ht="15">
      <c r="A15" s="110" t="s">
        <v>20</v>
      </c>
      <c r="B15" s="265">
        <v>166</v>
      </c>
      <c r="C15" s="112">
        <f t="shared" si="0"/>
        <v>5.533333333333333</v>
      </c>
      <c r="D15" s="265">
        <v>64</v>
      </c>
      <c r="E15" s="113">
        <f t="shared" si="1"/>
        <v>2.1333333333333333</v>
      </c>
      <c r="F15" s="265">
        <v>14</v>
      </c>
      <c r="G15" s="112">
        <f t="shared" si="2"/>
        <v>0.4666666666666667</v>
      </c>
      <c r="H15" s="265">
        <v>37</v>
      </c>
      <c r="I15" s="112">
        <f t="shared" si="3"/>
        <v>1.2333333333333334</v>
      </c>
      <c r="J15" s="459">
        <v>37</v>
      </c>
      <c r="K15" s="112">
        <f t="shared" si="4"/>
        <v>1.2333333333333334</v>
      </c>
      <c r="L15" s="265">
        <v>10</v>
      </c>
      <c r="M15" s="112">
        <f t="shared" si="5"/>
        <v>0.3333333333333333</v>
      </c>
      <c r="N15" s="265">
        <v>13</v>
      </c>
      <c r="O15" s="112">
        <f t="shared" si="6"/>
        <v>0.43333333333333335</v>
      </c>
      <c r="P15" s="265">
        <v>31</v>
      </c>
      <c r="Q15" s="112">
        <f t="shared" si="7"/>
        <v>1.0333333333333334</v>
      </c>
      <c r="R15" s="265">
        <v>11</v>
      </c>
      <c r="S15" s="114">
        <f t="shared" si="8"/>
        <v>0.36666666666666664</v>
      </c>
      <c r="T15" s="461">
        <f t="shared" si="9"/>
        <v>383</v>
      </c>
      <c r="U15" s="466">
        <f t="shared" si="10"/>
        <v>12.766666666666667</v>
      </c>
    </row>
    <row r="16" spans="1:21" ht="15.75">
      <c r="A16" s="120" t="s">
        <v>6</v>
      </c>
      <c r="B16" s="121">
        <f>SUM(B4:B15)</f>
        <v>1857</v>
      </c>
      <c r="C16" s="122">
        <f>B17/30</f>
        <v>5.158333333333333</v>
      </c>
      <c r="D16" s="123">
        <f>SUM(D4:D15)</f>
        <v>561</v>
      </c>
      <c r="E16" s="122">
        <f>D17/30</f>
        <v>1.5583333333333333</v>
      </c>
      <c r="F16" s="123">
        <f>SUM(F4:F15)</f>
        <v>154</v>
      </c>
      <c r="G16" s="124">
        <f t="shared" si="2"/>
        <v>5.133333333333334</v>
      </c>
      <c r="H16" s="123">
        <f>SUM(H4:H15)</f>
        <v>369</v>
      </c>
      <c r="I16" s="122">
        <f>H17/30</f>
        <v>1.025</v>
      </c>
      <c r="J16" s="123">
        <f>SUM(J4:J15)</f>
        <v>399</v>
      </c>
      <c r="K16" s="122">
        <f>J17/30</f>
        <v>1.1083333333333334</v>
      </c>
      <c r="L16" s="123">
        <f>SUM(L4:L15)</f>
        <v>97</v>
      </c>
      <c r="M16" s="122">
        <f>L17/30</f>
        <v>0.2694444444444445</v>
      </c>
      <c r="N16" s="123">
        <f>SUM(N4:N15)</f>
        <v>146</v>
      </c>
      <c r="O16" s="122">
        <f>N17/30</f>
        <v>0.40555555555555556</v>
      </c>
      <c r="P16" s="123">
        <f>SUM(P4:P15)</f>
        <v>415</v>
      </c>
      <c r="Q16" s="122">
        <f>P17/30</f>
        <v>1.152777777777778</v>
      </c>
      <c r="R16" s="123">
        <f>SUM(R4:R15)</f>
        <v>77</v>
      </c>
      <c r="S16" s="125">
        <f>R17/30</f>
        <v>0.2138888888888889</v>
      </c>
      <c r="T16" s="462">
        <f>SUM(T4:T15)</f>
        <v>4075</v>
      </c>
      <c r="U16" s="466"/>
    </row>
    <row r="17" spans="1:21" ht="21" customHeight="1" thickBot="1">
      <c r="A17" s="126" t="s">
        <v>44</v>
      </c>
      <c r="B17" s="238">
        <f>B16/12</f>
        <v>154.75</v>
      </c>
      <c r="C17" s="239"/>
      <c r="D17" s="238">
        <f>D16/12</f>
        <v>46.75</v>
      </c>
      <c r="E17" s="239"/>
      <c r="F17" s="238">
        <f>F16/12</f>
        <v>12.833333333333334</v>
      </c>
      <c r="G17" s="239"/>
      <c r="H17" s="238">
        <f>H16/12</f>
        <v>30.75</v>
      </c>
      <c r="I17" s="239"/>
      <c r="J17" s="238">
        <f>J16/12</f>
        <v>33.25</v>
      </c>
      <c r="K17" s="239"/>
      <c r="L17" s="238">
        <f>L16/12</f>
        <v>8.083333333333334</v>
      </c>
      <c r="M17" s="239"/>
      <c r="N17" s="238">
        <f>N16/12</f>
        <v>12.166666666666666</v>
      </c>
      <c r="O17" s="239"/>
      <c r="P17" s="238">
        <f>P16/12</f>
        <v>34.583333333333336</v>
      </c>
      <c r="Q17" s="239"/>
      <c r="R17" s="238">
        <f>R16/12</f>
        <v>6.416666666666667</v>
      </c>
      <c r="S17" s="239"/>
      <c r="T17" s="463">
        <f>T16/12</f>
        <v>339.5833333333333</v>
      </c>
      <c r="U17" s="467">
        <f t="shared" si="10"/>
        <v>11.319444444444445</v>
      </c>
    </row>
    <row r="18" spans="1:21" ht="15.75" thickBot="1">
      <c r="A18" s="127" t="s">
        <v>46</v>
      </c>
      <c r="B18" s="524">
        <f>B16/T16</f>
        <v>0.4557055214723926</v>
      </c>
      <c r="C18" s="525"/>
      <c r="D18" s="524">
        <f>D16/T16</f>
        <v>0.1376687116564417</v>
      </c>
      <c r="E18" s="525"/>
      <c r="F18" s="524">
        <f>F16/T16</f>
        <v>0.037791411042944784</v>
      </c>
      <c r="G18" s="525"/>
      <c r="H18" s="524">
        <f>H16/T16</f>
        <v>0.0905521472392638</v>
      </c>
      <c r="I18" s="525"/>
      <c r="J18" s="524">
        <f>J16/T16</f>
        <v>0.09791411042944785</v>
      </c>
      <c r="K18" s="525"/>
      <c r="L18" s="524">
        <f>L16/T16</f>
        <v>0.02380368098159509</v>
      </c>
      <c r="M18" s="525"/>
      <c r="N18" s="524">
        <f>N16/T16</f>
        <v>0.035828220858895705</v>
      </c>
      <c r="O18" s="525"/>
      <c r="P18" s="524">
        <f>P16/T16</f>
        <v>0.10184049079754601</v>
      </c>
      <c r="Q18" s="525"/>
      <c r="R18" s="524">
        <f>R16/T16</f>
        <v>0.018895705521472392</v>
      </c>
      <c r="S18" s="525"/>
      <c r="T18" s="464">
        <v>1</v>
      </c>
      <c r="U18" s="466"/>
    </row>
  </sheetData>
  <sheetProtection/>
  <mergeCells count="19">
    <mergeCell ref="N18:O18"/>
    <mergeCell ref="P18:Q18"/>
    <mergeCell ref="R18:S18"/>
    <mergeCell ref="B18:C18"/>
    <mergeCell ref="D18:E18"/>
    <mergeCell ref="F18:G18"/>
    <mergeCell ref="H18:I18"/>
    <mergeCell ref="J18:K18"/>
    <mergeCell ref="L18:M18"/>
    <mergeCell ref="A1:T1"/>
    <mergeCell ref="B2:C2"/>
    <mergeCell ref="D2:E2"/>
    <mergeCell ref="F2:G2"/>
    <mergeCell ref="H2:I2"/>
    <mergeCell ref="J2:K2"/>
    <mergeCell ref="L2:M2"/>
    <mergeCell ref="N2:O2"/>
    <mergeCell ref="R2:S2"/>
    <mergeCell ref="P2:Q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3">
      <pane xSplit="1" ySplit="2" topLeftCell="B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T16" sqref="T16"/>
    </sheetView>
  </sheetViews>
  <sheetFormatPr defaultColWidth="9.140625" defaultRowHeight="15"/>
  <cols>
    <col min="1" max="1" width="11.421875" style="0" customWidth="1"/>
    <col min="2" max="2" width="11.7109375" style="0" customWidth="1"/>
    <col min="3" max="3" width="11.140625" style="0" customWidth="1"/>
    <col min="4" max="4" width="10.140625" style="0" customWidth="1"/>
    <col min="5" max="5" width="10.7109375" style="0" customWidth="1"/>
    <col min="6" max="6" width="9.57421875" style="0" customWidth="1"/>
    <col min="7" max="7" width="11.421875" style="0" customWidth="1"/>
    <col min="8" max="8" width="10.421875" style="0" hidden="1" customWidth="1"/>
    <col min="9" max="9" width="10.57421875" style="0" hidden="1" customWidth="1"/>
    <col min="10" max="10" width="9.140625" style="0" hidden="1" customWidth="1"/>
    <col min="11" max="11" width="10.57421875" style="0" hidden="1" customWidth="1"/>
    <col min="12" max="12" width="8.140625" style="0" hidden="1" customWidth="1"/>
    <col min="13" max="13" width="10.57421875" style="5" hidden="1" customWidth="1"/>
    <col min="14" max="14" width="7.8515625" style="0" hidden="1" customWidth="1"/>
    <col min="15" max="15" width="10.57421875" style="0" hidden="1" customWidth="1"/>
    <col min="16" max="16" width="8.8515625" style="0" customWidth="1"/>
    <col min="17" max="17" width="10.7109375" style="0" customWidth="1"/>
    <col min="18" max="21" width="10.57421875" style="0" customWidth="1"/>
    <col min="23" max="23" width="9.57421875" style="0" customWidth="1"/>
    <col min="24" max="24" width="12.28125" style="0" customWidth="1"/>
  </cols>
  <sheetData>
    <row r="1" spans="1:22" ht="15" customHeight="1">
      <c r="A1" s="526" t="s">
        <v>114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8"/>
      <c r="T1" s="44"/>
      <c r="U1" s="44"/>
      <c r="V1" s="10"/>
    </row>
    <row r="2" spans="1:22" ht="15.75" customHeight="1" thickBot="1">
      <c r="A2" s="529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1"/>
      <c r="T2" s="44"/>
      <c r="U2" s="44"/>
      <c r="V2" s="10"/>
    </row>
    <row r="3" spans="1:21" ht="40.5" customHeight="1" thickBot="1">
      <c r="A3" s="545" t="s">
        <v>0</v>
      </c>
      <c r="B3" s="549" t="s">
        <v>58</v>
      </c>
      <c r="C3" s="550"/>
      <c r="D3" s="549" t="s">
        <v>59</v>
      </c>
      <c r="E3" s="550"/>
      <c r="F3" s="551" t="s">
        <v>60</v>
      </c>
      <c r="G3" s="552"/>
      <c r="H3" s="547" t="s">
        <v>1</v>
      </c>
      <c r="I3" s="548"/>
      <c r="J3" s="548" t="s">
        <v>2</v>
      </c>
      <c r="K3" s="548"/>
      <c r="L3" s="548" t="s">
        <v>3</v>
      </c>
      <c r="M3" s="548"/>
      <c r="N3" s="548" t="s">
        <v>4</v>
      </c>
      <c r="O3" s="556" t="s">
        <v>5</v>
      </c>
      <c r="P3" s="551" t="s">
        <v>61</v>
      </c>
      <c r="Q3" s="552"/>
      <c r="R3" s="549" t="s">
        <v>113</v>
      </c>
      <c r="S3" s="553"/>
      <c r="T3" s="554" t="s">
        <v>149</v>
      </c>
      <c r="U3" s="555"/>
    </row>
    <row r="4" spans="1:24" ht="24.75" customHeight="1" thickBot="1">
      <c r="A4" s="546"/>
      <c r="B4" s="191" t="s">
        <v>43</v>
      </c>
      <c r="C4" s="191" t="s">
        <v>8</v>
      </c>
      <c r="D4" s="191" t="s">
        <v>43</v>
      </c>
      <c r="E4" s="191" t="s">
        <v>8</v>
      </c>
      <c r="F4" s="192" t="s">
        <v>43</v>
      </c>
      <c r="G4" s="192" t="s">
        <v>8</v>
      </c>
      <c r="H4" s="193"/>
      <c r="I4" s="194" t="s">
        <v>8</v>
      </c>
      <c r="J4" s="195" t="s">
        <v>7</v>
      </c>
      <c r="K4" s="194" t="s">
        <v>8</v>
      </c>
      <c r="L4" s="195" t="s">
        <v>7</v>
      </c>
      <c r="M4" s="194" t="s">
        <v>8</v>
      </c>
      <c r="N4" s="195" t="s">
        <v>7</v>
      </c>
      <c r="O4" s="196" t="s">
        <v>8</v>
      </c>
      <c r="P4" s="197" t="s">
        <v>7</v>
      </c>
      <c r="Q4" s="198" t="s">
        <v>8</v>
      </c>
      <c r="R4" s="197" t="s">
        <v>7</v>
      </c>
      <c r="S4" s="198" t="s">
        <v>8</v>
      </c>
      <c r="T4" s="300" t="s">
        <v>7</v>
      </c>
      <c r="U4" s="301" t="s">
        <v>8</v>
      </c>
      <c r="W4" s="20" t="s">
        <v>54</v>
      </c>
      <c r="X4" s="20" t="s">
        <v>55</v>
      </c>
    </row>
    <row r="5" spans="1:24" ht="15">
      <c r="A5" s="172" t="s">
        <v>9</v>
      </c>
      <c r="B5" s="52">
        <v>8350</v>
      </c>
      <c r="C5" s="53">
        <f>B5/30</f>
        <v>278.3333333333333</v>
      </c>
      <c r="D5" s="52">
        <v>9014</v>
      </c>
      <c r="E5" s="53">
        <f>D5/30</f>
        <v>300.46666666666664</v>
      </c>
      <c r="F5" s="52">
        <v>8564</v>
      </c>
      <c r="G5" s="54">
        <f>F5/30</f>
        <v>285.46666666666664</v>
      </c>
      <c r="H5" s="173">
        <v>5058</v>
      </c>
      <c r="I5" s="174">
        <v>163.16129032258064</v>
      </c>
      <c r="J5" s="60">
        <v>1297</v>
      </c>
      <c r="K5" s="174">
        <v>41.83870967741935</v>
      </c>
      <c r="L5" s="60">
        <v>226</v>
      </c>
      <c r="M5" s="174">
        <v>7.290322580645161</v>
      </c>
      <c r="N5" s="60">
        <v>1491</v>
      </c>
      <c r="O5" s="61">
        <v>48.096774193548384</v>
      </c>
      <c r="P5" s="55">
        <v>8072</v>
      </c>
      <c r="Q5" s="56">
        <v>260.3</v>
      </c>
      <c r="R5" s="175">
        <v>8395</v>
      </c>
      <c r="S5" s="176">
        <f aca="true" t="shared" si="0" ref="S5:S16">R5/30</f>
        <v>279.8333333333333</v>
      </c>
      <c r="T5" s="299">
        <v>6160</v>
      </c>
      <c r="U5" s="302">
        <f>T5/30</f>
        <v>205.33333333333334</v>
      </c>
      <c r="V5" t="s">
        <v>62</v>
      </c>
      <c r="W5" s="19">
        <v>2007</v>
      </c>
      <c r="X5" s="18">
        <f>B17</f>
        <v>85556</v>
      </c>
    </row>
    <row r="6" spans="1:24" ht="15">
      <c r="A6" s="15" t="s">
        <v>10</v>
      </c>
      <c r="B6" s="57">
        <v>6783</v>
      </c>
      <c r="C6" s="58">
        <f>B6/28</f>
        <v>242.25</v>
      </c>
      <c r="D6" s="57">
        <v>7775</v>
      </c>
      <c r="E6" s="58">
        <f>D6/28</f>
        <v>277.67857142857144</v>
      </c>
      <c r="F6" s="57">
        <v>8020</v>
      </c>
      <c r="G6" s="59">
        <f>F6/28</f>
        <v>286.42857142857144</v>
      </c>
      <c r="H6" s="173">
        <v>5134</v>
      </c>
      <c r="I6" s="174">
        <v>165.61290322580646</v>
      </c>
      <c r="J6" s="60">
        <v>1249</v>
      </c>
      <c r="K6" s="174">
        <v>40.29032258064516</v>
      </c>
      <c r="L6" s="60">
        <v>218</v>
      </c>
      <c r="M6" s="174">
        <v>7.032258064516129</v>
      </c>
      <c r="N6" s="60">
        <v>1405</v>
      </c>
      <c r="O6" s="61">
        <v>45.32258064516129</v>
      </c>
      <c r="P6" s="60">
        <v>8006</v>
      </c>
      <c r="Q6" s="61">
        <v>258.258064516129</v>
      </c>
      <c r="R6" s="175">
        <v>7006</v>
      </c>
      <c r="S6" s="176">
        <f t="shared" si="0"/>
        <v>233.53333333333333</v>
      </c>
      <c r="T6" s="299">
        <v>6305</v>
      </c>
      <c r="U6" s="302">
        <f aca="true" t="shared" si="1" ref="U6:U16">T6/30</f>
        <v>210.16666666666666</v>
      </c>
      <c r="V6" t="s">
        <v>63</v>
      </c>
      <c r="W6" s="19">
        <v>2008</v>
      </c>
      <c r="X6" s="18">
        <f>D17</f>
        <v>92973</v>
      </c>
    </row>
    <row r="7" spans="1:24" ht="15">
      <c r="A7" s="15" t="s">
        <v>11</v>
      </c>
      <c r="B7" s="57">
        <v>7587</v>
      </c>
      <c r="C7" s="58">
        <f>B7/30</f>
        <v>252.9</v>
      </c>
      <c r="D7" s="57">
        <v>8209</v>
      </c>
      <c r="E7" s="58">
        <f>D7/30</f>
        <v>273.6333333333333</v>
      </c>
      <c r="F7" s="57">
        <v>8488</v>
      </c>
      <c r="G7" s="59">
        <f>F7/30</f>
        <v>282.93333333333334</v>
      </c>
      <c r="H7" s="173">
        <v>5496</v>
      </c>
      <c r="I7" s="174">
        <v>177.29032258064515</v>
      </c>
      <c r="J7" s="60">
        <v>1234</v>
      </c>
      <c r="K7" s="174">
        <v>39.806451612903224</v>
      </c>
      <c r="L7" s="60">
        <v>261</v>
      </c>
      <c r="M7" s="174">
        <v>8.419354838709678</v>
      </c>
      <c r="N7" s="60">
        <v>1392</v>
      </c>
      <c r="O7" s="61">
        <v>44.903225806451616</v>
      </c>
      <c r="P7" s="60">
        <v>8383</v>
      </c>
      <c r="Q7" s="61">
        <v>270.4193548387097</v>
      </c>
      <c r="R7" s="175">
        <v>7558</v>
      </c>
      <c r="S7" s="176">
        <f t="shared" si="0"/>
        <v>251.93333333333334</v>
      </c>
      <c r="T7" s="299">
        <v>6856</v>
      </c>
      <c r="U7" s="302">
        <f t="shared" si="1"/>
        <v>228.53333333333333</v>
      </c>
      <c r="V7" t="s">
        <v>63</v>
      </c>
      <c r="W7" s="19">
        <v>2009</v>
      </c>
      <c r="X7" s="18">
        <f>F17</f>
        <v>94971</v>
      </c>
    </row>
    <row r="8" spans="1:24" ht="15">
      <c r="A8" s="15" t="s">
        <v>12</v>
      </c>
      <c r="B8" s="57">
        <v>7198</v>
      </c>
      <c r="C8" s="58">
        <f aca="true" t="shared" si="2" ref="C8:C16">B8/30</f>
        <v>239.93333333333334</v>
      </c>
      <c r="D8" s="57">
        <v>7407</v>
      </c>
      <c r="E8" s="58">
        <f aca="true" t="shared" si="3" ref="E8:E16">D8/30</f>
        <v>246.9</v>
      </c>
      <c r="F8" s="57">
        <v>8074</v>
      </c>
      <c r="G8" s="59">
        <f aca="true" t="shared" si="4" ref="G8:G16">F8/30</f>
        <v>269.1333333333333</v>
      </c>
      <c r="H8" s="173">
        <v>4961</v>
      </c>
      <c r="I8" s="174">
        <v>160.03225806451613</v>
      </c>
      <c r="J8" s="60">
        <v>960</v>
      </c>
      <c r="K8" s="174">
        <v>30.967741935483872</v>
      </c>
      <c r="L8" s="60">
        <v>197</v>
      </c>
      <c r="M8" s="174">
        <v>6.354838709677419</v>
      </c>
      <c r="N8" s="60">
        <v>1450</v>
      </c>
      <c r="O8" s="61">
        <v>46.774193548387096</v>
      </c>
      <c r="P8" s="60">
        <v>7568</v>
      </c>
      <c r="Q8" s="61">
        <v>244.1290322580645</v>
      </c>
      <c r="R8" s="175">
        <v>7462</v>
      </c>
      <c r="S8" s="176">
        <f t="shared" si="0"/>
        <v>248.73333333333332</v>
      </c>
      <c r="T8" s="299">
        <v>6127</v>
      </c>
      <c r="U8" s="302">
        <f t="shared" si="1"/>
        <v>204.23333333333332</v>
      </c>
      <c r="V8" t="s">
        <v>64</v>
      </c>
      <c r="W8" s="19">
        <v>2010</v>
      </c>
      <c r="X8" s="18">
        <f>P17</f>
        <v>91740</v>
      </c>
    </row>
    <row r="9" spans="1:24" ht="15">
      <c r="A9" s="15" t="s">
        <v>13</v>
      </c>
      <c r="B9" s="57">
        <v>6568</v>
      </c>
      <c r="C9" s="58">
        <f t="shared" si="2"/>
        <v>218.93333333333334</v>
      </c>
      <c r="D9" s="57">
        <v>8087</v>
      </c>
      <c r="E9" s="58">
        <f t="shared" si="3"/>
        <v>269.56666666666666</v>
      </c>
      <c r="F9" s="57">
        <v>8789</v>
      </c>
      <c r="G9" s="59">
        <f t="shared" si="4"/>
        <v>292.96666666666664</v>
      </c>
      <c r="H9" s="173">
        <v>4824</v>
      </c>
      <c r="I9" s="174">
        <v>155.61290322580646</v>
      </c>
      <c r="J9" s="60">
        <v>898</v>
      </c>
      <c r="K9" s="174">
        <v>28.967741935483872</v>
      </c>
      <c r="L9" s="60">
        <v>189</v>
      </c>
      <c r="M9" s="174">
        <v>6.096774193548387</v>
      </c>
      <c r="N9" s="60">
        <v>1566</v>
      </c>
      <c r="O9" s="61">
        <v>50.516129032258064</v>
      </c>
      <c r="P9" s="60">
        <v>7477</v>
      </c>
      <c r="Q9" s="61">
        <v>241.19354838709677</v>
      </c>
      <c r="R9" s="175">
        <v>7781</v>
      </c>
      <c r="S9" s="176">
        <f t="shared" si="0"/>
        <v>259.3666666666667</v>
      </c>
      <c r="T9" s="299">
        <v>7721</v>
      </c>
      <c r="U9" s="302">
        <f t="shared" si="1"/>
        <v>257.3666666666667</v>
      </c>
      <c r="V9" t="s">
        <v>62</v>
      </c>
      <c r="W9" s="19">
        <v>2011</v>
      </c>
      <c r="X9" s="32">
        <f>R17</f>
        <v>90433</v>
      </c>
    </row>
    <row r="10" spans="1:21" ht="15">
      <c r="A10" s="15" t="s">
        <v>14</v>
      </c>
      <c r="B10" s="57">
        <v>6562</v>
      </c>
      <c r="C10" s="58">
        <f t="shared" si="2"/>
        <v>218.73333333333332</v>
      </c>
      <c r="D10" s="57">
        <v>6208</v>
      </c>
      <c r="E10" s="58">
        <f t="shared" si="3"/>
        <v>206.93333333333334</v>
      </c>
      <c r="F10" s="57">
        <v>7946</v>
      </c>
      <c r="G10" s="59">
        <f t="shared" si="4"/>
        <v>264.8666666666667</v>
      </c>
      <c r="H10" s="173">
        <v>4261</v>
      </c>
      <c r="I10" s="174">
        <v>137.4516129032258</v>
      </c>
      <c r="J10" s="60">
        <v>721</v>
      </c>
      <c r="K10" s="174">
        <v>23.258064516129032</v>
      </c>
      <c r="L10" s="60">
        <v>191</v>
      </c>
      <c r="M10" s="174">
        <v>6.161290322580645</v>
      </c>
      <c r="N10" s="60">
        <v>1505</v>
      </c>
      <c r="O10" s="61">
        <v>48.54838709677419</v>
      </c>
      <c r="P10" s="60">
        <v>6678</v>
      </c>
      <c r="Q10" s="61">
        <v>215.41935483870967</v>
      </c>
      <c r="R10" s="175">
        <v>7508</v>
      </c>
      <c r="S10" s="176">
        <f t="shared" si="0"/>
        <v>250.26666666666668</v>
      </c>
      <c r="T10" s="299">
        <v>7210</v>
      </c>
      <c r="U10" s="302">
        <f t="shared" si="1"/>
        <v>240.33333333333334</v>
      </c>
    </row>
    <row r="11" spans="1:21" ht="15">
      <c r="A11" s="15" t="s">
        <v>15</v>
      </c>
      <c r="B11" s="57">
        <v>7487</v>
      </c>
      <c r="C11" s="58">
        <f t="shared" si="2"/>
        <v>249.56666666666666</v>
      </c>
      <c r="D11" s="57">
        <v>7522</v>
      </c>
      <c r="E11" s="58">
        <f t="shared" si="3"/>
        <v>250.73333333333332</v>
      </c>
      <c r="F11" s="57">
        <v>8321</v>
      </c>
      <c r="G11" s="59">
        <f t="shared" si="4"/>
        <v>277.3666666666667</v>
      </c>
      <c r="H11" s="173">
        <v>4318</v>
      </c>
      <c r="I11" s="174">
        <v>139.29032258064515</v>
      </c>
      <c r="J11" s="60">
        <v>690</v>
      </c>
      <c r="K11" s="174">
        <v>22.258064516129032</v>
      </c>
      <c r="L11" s="60">
        <v>220</v>
      </c>
      <c r="M11" s="174">
        <v>7.096774193548387</v>
      </c>
      <c r="N11" s="60">
        <v>1658</v>
      </c>
      <c r="O11" s="61">
        <v>53.483870967741936</v>
      </c>
      <c r="P11" s="60">
        <v>6886</v>
      </c>
      <c r="Q11" s="61">
        <v>222.129032258065</v>
      </c>
      <c r="R11" s="175">
        <v>7854</v>
      </c>
      <c r="S11" s="176">
        <f t="shared" si="0"/>
        <v>261.8</v>
      </c>
      <c r="T11" s="299">
        <v>8100</v>
      </c>
      <c r="U11" s="302">
        <f t="shared" si="1"/>
        <v>270</v>
      </c>
    </row>
    <row r="12" spans="1:21" ht="15">
      <c r="A12" s="15" t="s">
        <v>16</v>
      </c>
      <c r="B12" s="57">
        <v>5984</v>
      </c>
      <c r="C12" s="58">
        <f t="shared" si="2"/>
        <v>199.46666666666667</v>
      </c>
      <c r="D12" s="57">
        <v>7776</v>
      </c>
      <c r="E12" s="58">
        <f t="shared" si="3"/>
        <v>259.2</v>
      </c>
      <c r="F12" s="57">
        <v>6599</v>
      </c>
      <c r="G12" s="59">
        <f t="shared" si="4"/>
        <v>219.96666666666667</v>
      </c>
      <c r="H12" s="173">
        <v>5854</v>
      </c>
      <c r="I12" s="174">
        <f>H12/31</f>
        <v>188.83870967741936</v>
      </c>
      <c r="J12" s="60">
        <v>810</v>
      </c>
      <c r="K12" s="174">
        <f>J12/31</f>
        <v>26.129032258064516</v>
      </c>
      <c r="L12" s="60">
        <v>196</v>
      </c>
      <c r="M12" s="174">
        <f>L12/31</f>
        <v>6.32258064516129</v>
      </c>
      <c r="N12" s="60">
        <v>1796</v>
      </c>
      <c r="O12" s="61">
        <f>N12/31</f>
        <v>57.935483870967744</v>
      </c>
      <c r="P12" s="60">
        <f>H12+J12+L12+N12</f>
        <v>8656</v>
      </c>
      <c r="Q12" s="61">
        <f>P12/31</f>
        <v>279.2258064516129</v>
      </c>
      <c r="R12" s="175">
        <v>7477</v>
      </c>
      <c r="S12" s="176">
        <f t="shared" si="0"/>
        <v>249.23333333333332</v>
      </c>
      <c r="T12" s="299">
        <v>8607</v>
      </c>
      <c r="U12" s="302">
        <f t="shared" si="1"/>
        <v>286.9</v>
      </c>
    </row>
    <row r="13" spans="1:21" ht="15">
      <c r="A13" s="15" t="s">
        <v>17</v>
      </c>
      <c r="B13" s="57">
        <v>6568</v>
      </c>
      <c r="C13" s="58">
        <f t="shared" si="2"/>
        <v>218.93333333333334</v>
      </c>
      <c r="D13" s="57">
        <v>7207</v>
      </c>
      <c r="E13" s="58">
        <f t="shared" si="3"/>
        <v>240.23333333333332</v>
      </c>
      <c r="F13" s="57">
        <v>6132</v>
      </c>
      <c r="G13" s="59">
        <f t="shared" si="4"/>
        <v>204.4</v>
      </c>
      <c r="H13" s="173">
        <v>5103</v>
      </c>
      <c r="I13" s="174">
        <f>H13/30</f>
        <v>170.1</v>
      </c>
      <c r="J13" s="60">
        <v>768</v>
      </c>
      <c r="K13" s="174">
        <f>J13/30</f>
        <v>25.6</v>
      </c>
      <c r="L13" s="60">
        <v>167</v>
      </c>
      <c r="M13" s="174">
        <f>L13/30</f>
        <v>5.566666666666666</v>
      </c>
      <c r="N13" s="60">
        <v>1311</v>
      </c>
      <c r="O13" s="61">
        <f>N13/30</f>
        <v>43.7</v>
      </c>
      <c r="P13" s="60">
        <f>H13+J13+L13+N13</f>
        <v>7349</v>
      </c>
      <c r="Q13" s="61">
        <f>P13/30</f>
        <v>244.96666666666667</v>
      </c>
      <c r="R13" s="175">
        <v>7648</v>
      </c>
      <c r="S13" s="176">
        <f t="shared" si="0"/>
        <v>254.93333333333334</v>
      </c>
      <c r="T13" s="299">
        <v>8122</v>
      </c>
      <c r="U13" s="302">
        <f t="shared" si="1"/>
        <v>270.73333333333335</v>
      </c>
    </row>
    <row r="14" spans="1:21" ht="15">
      <c r="A14" s="15" t="s">
        <v>18</v>
      </c>
      <c r="B14" s="57">
        <v>6589</v>
      </c>
      <c r="C14" s="58">
        <f t="shared" si="2"/>
        <v>219.63333333333333</v>
      </c>
      <c r="D14" s="57">
        <v>7271</v>
      </c>
      <c r="E14" s="58">
        <f t="shared" si="3"/>
        <v>242.36666666666667</v>
      </c>
      <c r="F14" s="57">
        <v>7649</v>
      </c>
      <c r="G14" s="59">
        <f t="shared" si="4"/>
        <v>254.96666666666667</v>
      </c>
      <c r="H14" s="173">
        <v>4894</v>
      </c>
      <c r="I14" s="174">
        <f>H14/30</f>
        <v>163.13333333333333</v>
      </c>
      <c r="J14" s="60">
        <v>763</v>
      </c>
      <c r="K14" s="174">
        <f>J14/30</f>
        <v>25.433333333333334</v>
      </c>
      <c r="L14" s="60">
        <v>171</v>
      </c>
      <c r="M14" s="174">
        <f>L14/30</f>
        <v>5.7</v>
      </c>
      <c r="N14" s="60">
        <v>1542</v>
      </c>
      <c r="O14" s="61">
        <f>N14/30</f>
        <v>51.4</v>
      </c>
      <c r="P14" s="60">
        <f>H14+J14+L14+N14</f>
        <v>7370</v>
      </c>
      <c r="Q14" s="61">
        <f>P14/30</f>
        <v>245.66666666666666</v>
      </c>
      <c r="R14" s="175">
        <v>6913</v>
      </c>
      <c r="S14" s="176">
        <f t="shared" si="0"/>
        <v>230.43333333333334</v>
      </c>
      <c r="T14" s="299">
        <v>8030</v>
      </c>
      <c r="U14" s="302">
        <f t="shared" si="1"/>
        <v>267.6666666666667</v>
      </c>
    </row>
    <row r="15" spans="1:21" ht="15">
      <c r="A15" s="15" t="s">
        <v>19</v>
      </c>
      <c r="B15" s="57">
        <v>7421</v>
      </c>
      <c r="C15" s="58">
        <f t="shared" si="2"/>
        <v>247.36666666666667</v>
      </c>
      <c r="D15" s="57">
        <v>7771</v>
      </c>
      <c r="E15" s="58">
        <f t="shared" si="3"/>
        <v>259.03333333333336</v>
      </c>
      <c r="F15" s="57">
        <v>8052</v>
      </c>
      <c r="G15" s="59">
        <f t="shared" si="4"/>
        <v>268.4</v>
      </c>
      <c r="H15" s="173">
        <v>4707</v>
      </c>
      <c r="I15" s="174">
        <f>H15/30</f>
        <v>156.9</v>
      </c>
      <c r="J15" s="60">
        <v>936</v>
      </c>
      <c r="K15" s="174">
        <f>J15/30</f>
        <v>31.2</v>
      </c>
      <c r="L15" s="60">
        <v>172</v>
      </c>
      <c r="M15" s="174">
        <f>L15/30</f>
        <v>5.733333333333333</v>
      </c>
      <c r="N15" s="60">
        <v>1350</v>
      </c>
      <c r="O15" s="61">
        <f>N15/30</f>
        <v>45</v>
      </c>
      <c r="P15" s="60">
        <f>H15+J15+L15+N15</f>
        <v>7165</v>
      </c>
      <c r="Q15" s="61">
        <f>P15/30</f>
        <v>238.83333333333334</v>
      </c>
      <c r="R15" s="175">
        <v>7419</v>
      </c>
      <c r="S15" s="176">
        <f t="shared" si="0"/>
        <v>247.3</v>
      </c>
      <c r="T15" s="299">
        <v>7099</v>
      </c>
      <c r="U15" s="302">
        <f t="shared" si="1"/>
        <v>236.63333333333333</v>
      </c>
    </row>
    <row r="16" spans="1:21" ht="15">
      <c r="A16" s="15" t="s">
        <v>20</v>
      </c>
      <c r="B16" s="57">
        <v>8459</v>
      </c>
      <c r="C16" s="58">
        <f t="shared" si="2"/>
        <v>281.96666666666664</v>
      </c>
      <c r="D16" s="57">
        <v>8726</v>
      </c>
      <c r="E16" s="58">
        <f t="shared" si="3"/>
        <v>290.8666666666667</v>
      </c>
      <c r="F16" s="57">
        <v>8337</v>
      </c>
      <c r="G16" s="59">
        <f t="shared" si="4"/>
        <v>277.9</v>
      </c>
      <c r="H16" s="173">
        <v>5344</v>
      </c>
      <c r="I16" s="174">
        <f>H16/30</f>
        <v>178.13333333333333</v>
      </c>
      <c r="J16" s="60">
        <v>1017</v>
      </c>
      <c r="K16" s="174">
        <f>J16/30</f>
        <v>33.9</v>
      </c>
      <c r="L16" s="60">
        <v>211</v>
      </c>
      <c r="M16" s="174">
        <f>L16/30</f>
        <v>7.033333333333333</v>
      </c>
      <c r="N16" s="60">
        <v>1558</v>
      </c>
      <c r="O16" s="61">
        <f>N16/30</f>
        <v>51.93333333333333</v>
      </c>
      <c r="P16" s="60">
        <f>H16+J16+L16+N16</f>
        <v>8130</v>
      </c>
      <c r="Q16" s="61">
        <f>P16/30</f>
        <v>271</v>
      </c>
      <c r="R16" s="175">
        <v>7412</v>
      </c>
      <c r="S16" s="176">
        <f t="shared" si="0"/>
        <v>247.06666666666666</v>
      </c>
      <c r="T16" s="299">
        <v>7492</v>
      </c>
      <c r="U16" s="302">
        <f t="shared" si="1"/>
        <v>249.73333333333332</v>
      </c>
    </row>
    <row r="17" spans="1:21" ht="15">
      <c r="A17" s="15" t="s">
        <v>6</v>
      </c>
      <c r="B17" s="177">
        <f>SUM(B5:B16)</f>
        <v>85556</v>
      </c>
      <c r="C17" s="62"/>
      <c r="D17" s="177">
        <f>SUM(D5:D16)</f>
        <v>92973</v>
      </c>
      <c r="E17" s="58"/>
      <c r="F17" s="177">
        <f>SUM(F5:F16)</f>
        <v>94971</v>
      </c>
      <c r="G17" s="178"/>
      <c r="H17" s="179">
        <f>SUM(H5:H16)</f>
        <v>59954</v>
      </c>
      <c r="I17" s="180"/>
      <c r="J17" s="181">
        <f>SUM(J5:J16)</f>
        <v>11343</v>
      </c>
      <c r="K17" s="182"/>
      <c r="L17" s="181">
        <f>SUM(L5:L16)</f>
        <v>2419</v>
      </c>
      <c r="M17" s="182"/>
      <c r="N17" s="181">
        <f>SUM(N5:N16)</f>
        <v>18024</v>
      </c>
      <c r="O17" s="183"/>
      <c r="P17" s="181">
        <f aca="true" t="shared" si="5" ref="P17:U17">SUM(P5:P16)</f>
        <v>91740</v>
      </c>
      <c r="Q17" s="183"/>
      <c r="R17" s="183">
        <f t="shared" si="5"/>
        <v>90433</v>
      </c>
      <c r="S17" s="183"/>
      <c r="T17" s="303">
        <f t="shared" si="5"/>
        <v>87829</v>
      </c>
      <c r="U17" s="304">
        <f t="shared" si="5"/>
        <v>2927.6333333333323</v>
      </c>
    </row>
    <row r="18" spans="1:21" ht="15.75" thickBot="1">
      <c r="A18" s="15" t="s">
        <v>21</v>
      </c>
      <c r="B18" s="184">
        <f>B17/12</f>
        <v>7129.666666666667</v>
      </c>
      <c r="C18" s="185">
        <f>SUM(C5:C16)/12</f>
        <v>239.00138888888887</v>
      </c>
      <c r="D18" s="184">
        <f>D17/12</f>
        <v>7747.75</v>
      </c>
      <c r="E18" s="185">
        <f>SUM(E5:E16)/12</f>
        <v>259.80099206349206</v>
      </c>
      <c r="F18" s="184">
        <f>F17/12</f>
        <v>7914.25</v>
      </c>
      <c r="G18" s="186">
        <f>SUM(G5:G16)/12</f>
        <v>265.3996031746032</v>
      </c>
      <c r="H18" s="179">
        <f>H17/12</f>
        <v>4996.166666666667</v>
      </c>
      <c r="I18" s="182">
        <f>SUM(I5:I16)/12</f>
        <v>162.96308243727594</v>
      </c>
      <c r="J18" s="181">
        <f>J17/12</f>
        <v>945.25</v>
      </c>
      <c r="K18" s="182">
        <f>SUM(K5:K16)/12</f>
        <v>30.80412186379928</v>
      </c>
      <c r="L18" s="181">
        <f>L17/12</f>
        <v>201.58333333333334</v>
      </c>
      <c r="M18" s="182">
        <f>SUM(M5:M16)/12</f>
        <v>6.567293906810036</v>
      </c>
      <c r="N18" s="181">
        <f>N17/12</f>
        <v>1502</v>
      </c>
      <c r="O18" s="183">
        <f>SUM(O5:O16)/12</f>
        <v>48.96783154121864</v>
      </c>
      <c r="P18" s="187">
        <f>P17/12</f>
        <v>7645</v>
      </c>
      <c r="Q18" s="188">
        <f>SUM(Q5:Q16)/12</f>
        <v>249.29507168458784</v>
      </c>
      <c r="R18" s="189">
        <f>R17/12</f>
        <v>7536.083333333333</v>
      </c>
      <c r="S18" s="190">
        <f>R18/30</f>
        <v>251.20277777777775</v>
      </c>
      <c r="T18" s="305">
        <f>T17/12</f>
        <v>7319.083333333333</v>
      </c>
      <c r="U18" s="306">
        <f>U17/30</f>
        <v>97.58777777777775</v>
      </c>
    </row>
    <row r="19" spans="7:15" ht="15.75" thickBot="1">
      <c r="G19" s="17"/>
      <c r="J19" s="542">
        <f>J17/P17</f>
        <v>0.1236429038587312</v>
      </c>
      <c r="K19" s="543"/>
      <c r="L19" s="542">
        <f>L17/P17</f>
        <v>0.026367996511881403</v>
      </c>
      <c r="M19" s="543"/>
      <c r="N19" s="542">
        <f>N17/P17</f>
        <v>0.19646827992151733</v>
      </c>
      <c r="O19" s="544"/>
    </row>
    <row r="20" spans="1:19" ht="15">
      <c r="A20" s="539" t="s">
        <v>56</v>
      </c>
      <c r="B20" s="540"/>
      <c r="C20" s="540"/>
      <c r="D20" s="541"/>
      <c r="Q20" s="10"/>
      <c r="R20" s="10"/>
      <c r="S20" s="10" t="s">
        <v>170</v>
      </c>
    </row>
    <row r="21" spans="1:19" ht="15" customHeight="1">
      <c r="A21" s="532" t="s">
        <v>57</v>
      </c>
      <c r="B21" s="533"/>
      <c r="C21" s="533"/>
      <c r="D21" s="534"/>
      <c r="G21" s="417" t="s">
        <v>170</v>
      </c>
      <c r="I21" s="12" t="s">
        <v>1</v>
      </c>
      <c r="P21" s="10"/>
      <c r="Q21" s="31"/>
      <c r="R21" s="31"/>
      <c r="S21" s="10"/>
    </row>
    <row r="22" spans="1:19" ht="15">
      <c r="A22" s="535"/>
      <c r="B22" s="533"/>
      <c r="C22" s="533"/>
      <c r="D22" s="534"/>
      <c r="I22" s="11">
        <f>H17</f>
        <v>59954</v>
      </c>
      <c r="J22" s="12" t="s">
        <v>2</v>
      </c>
      <c r="K22" s="12" t="s">
        <v>3</v>
      </c>
      <c r="L22" s="12" t="s">
        <v>4</v>
      </c>
      <c r="M22" s="12"/>
      <c r="P22" s="10"/>
      <c r="Q22" s="31"/>
      <c r="R22" s="31"/>
      <c r="S22" s="10"/>
    </row>
    <row r="23" spans="1:19" ht="15">
      <c r="A23" s="535"/>
      <c r="B23" s="533"/>
      <c r="C23" s="533"/>
      <c r="D23" s="534"/>
      <c r="J23" s="11">
        <f>J17</f>
        <v>11343</v>
      </c>
      <c r="K23" s="11">
        <f>L17</f>
        <v>2419</v>
      </c>
      <c r="L23" s="11">
        <f>N17</f>
        <v>18024</v>
      </c>
      <c r="M23" s="11"/>
      <c r="O23" s="11"/>
      <c r="P23" s="10"/>
      <c r="Q23" s="31"/>
      <c r="R23" s="31"/>
      <c r="S23" s="10"/>
    </row>
    <row r="24" spans="1:19" ht="15">
      <c r="A24" s="535"/>
      <c r="B24" s="533"/>
      <c r="C24" s="533"/>
      <c r="D24" s="534"/>
      <c r="P24" s="10"/>
      <c r="Q24" s="10"/>
      <c r="R24" s="31"/>
      <c r="S24" s="10"/>
    </row>
    <row r="25" spans="1:19" ht="15.75" thickBot="1">
      <c r="A25" s="536"/>
      <c r="B25" s="537"/>
      <c r="C25" s="537"/>
      <c r="D25" s="538"/>
      <c r="Q25" s="10"/>
      <c r="R25" s="31"/>
      <c r="S25" s="10"/>
    </row>
    <row r="26" ht="15">
      <c r="R26" s="32"/>
    </row>
  </sheetData>
  <sheetProtection/>
  <mergeCells count="17">
    <mergeCell ref="D3:E3"/>
    <mergeCell ref="F3:G3"/>
    <mergeCell ref="R3:S3"/>
    <mergeCell ref="T3:U3"/>
    <mergeCell ref="L3:M3"/>
    <mergeCell ref="N3:O3"/>
    <mergeCell ref="P3:Q3"/>
    <mergeCell ref="A1:S2"/>
    <mergeCell ref="A21:D25"/>
    <mergeCell ref="A20:D20"/>
    <mergeCell ref="J19:K19"/>
    <mergeCell ref="L19:M19"/>
    <mergeCell ref="N19:O19"/>
    <mergeCell ref="A3:A4"/>
    <mergeCell ref="H3:I3"/>
    <mergeCell ref="J3:K3"/>
    <mergeCell ref="B3:C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</dc:creator>
  <cp:keywords/>
  <dc:description/>
  <cp:lastModifiedBy>Helena</cp:lastModifiedBy>
  <cp:lastPrinted>2013-01-23T12:43:28Z</cp:lastPrinted>
  <dcterms:created xsi:type="dcterms:W3CDTF">2010-08-24T17:57:17Z</dcterms:created>
  <dcterms:modified xsi:type="dcterms:W3CDTF">2013-10-24T02:13:57Z</dcterms:modified>
  <cp:category/>
  <cp:version/>
  <cp:contentType/>
  <cp:contentStatus/>
</cp:coreProperties>
</file>